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45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6" i="1" l="1"/>
  <c r="L136" i="1"/>
  <c r="Q137" i="1"/>
  <c r="Q133" i="1"/>
  <c r="Q132" i="1"/>
  <c r="L129" i="1"/>
  <c r="Q129" i="1"/>
  <c r="Q125" i="1"/>
  <c r="L118" i="1"/>
  <c r="L121" i="1"/>
  <c r="L120" i="1"/>
  <c r="L119" i="1"/>
  <c r="Q119" i="1"/>
  <c r="Q134" i="1"/>
  <c r="P132" i="1"/>
  <c r="P133" i="1"/>
  <c r="P134" i="1"/>
  <c r="P135" i="1"/>
  <c r="P136" i="1"/>
  <c r="P137" i="1"/>
  <c r="P138" i="1"/>
  <c r="P139" i="1"/>
  <c r="P140" i="1"/>
  <c r="P141" i="1"/>
  <c r="O132" i="1" l="1"/>
  <c r="O133" i="1"/>
  <c r="O134" i="1"/>
  <c r="O135" i="1"/>
  <c r="O136" i="1"/>
  <c r="O137" i="1"/>
  <c r="O138" i="1"/>
  <c r="O139" i="1"/>
  <c r="O140" i="1"/>
  <c r="O141" i="1"/>
  <c r="Q120" i="1" l="1"/>
  <c r="Q127" i="1"/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42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42" i="1"/>
  <c r="U142" i="1" l="1"/>
  <c r="P142" i="1"/>
  <c r="T142" i="1"/>
  <c r="P144" i="1" s="1"/>
  <c r="O65" i="1"/>
  <c r="P20" i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<sst xmlns="http://schemas.openxmlformats.org/spreadsheetml/2006/main" count="828" uniqueCount="385">
  <si>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</si>
  <si>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</si>
  <si>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</si>
  <si>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</si>
  <si>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</si>
  <si>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</si>
  <si>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</si>
  <si>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</si>
  <si>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</si>
  <si>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</si>
  <si>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</si>
  <si>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</si>
  <si>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</si>
  <si>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</si>
  <si>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</si>
  <si>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</si>
  <si>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</si>
  <si>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</si>
  <si>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</si>
  <si>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</si>
  <si>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</si>
  <si>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</si>
  <si>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</si>
  <si>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</si>
  <si>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</si>
  <si>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</si>
  <si>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</si>
  <si>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</si>
  <si>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</si>
  <si>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</si>
  <si>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</si>
  <si>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</si>
  <si>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</si>
  <si>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</si>
  <si>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</si>
  <si>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</si>
  <si>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</si>
  <si>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</si>
  <si>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</si>
  <si>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</si>
  <si>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</si>
  <si>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</si>
  <si>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</si>
  <si>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</si>
  <si>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</si>
  <si>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</si>
  <si>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</si>
  <si>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</si>
  <si>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</si>
  <si>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</si>
  <si>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</si>
  <si>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</si>
  <si>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</si>
  <si>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</si>
  <si>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</si>
  <si>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</si>
  <si>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</si>
  <si>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</si>
  <si>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</si>
  <si>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</si>
  <si>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</si>
  <si>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</si>
  <si>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</si>
  <si>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</si>
  <si>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</si>
  <si>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</si>
  <si>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</si>
  <si>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</si>
  <si>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</si>
  <si>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</si>
  <si>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</si>
  <si>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</si>
  <si>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</si>
  <si>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</si>
  <si>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</si>
  <si>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</si>
  <si>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</si>
  <si>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</si>
  <si>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</si>
  <si>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</si>
  <si>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</si>
  <si>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</si>
  <si>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</si>
  <si>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</si>
  <si>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</si>
  <si>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</si>
  <si>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</si>
  <si>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</si>
  <si>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</si>
  <si>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</si>
  <si>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</si>
  <si>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</si>
  <si>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</si>
  <si>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</si>
  <si>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</si>
  <si>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</si>
  <si>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</si>
  <si>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</si>
  <si>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</si>
  <si>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</si>
  <si>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</si>
  <si>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</si>
  <si>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</si>
  <si>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</si>
  <si>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</si>
  <si>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</si>
  <si>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</si>
  <si>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</si>
  <si>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</si>
  <si>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</si>
  <si>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</si>
  <si>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</si>
  <si>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</si>
  <si>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</si>
  <si>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</si>
  <si>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</si>
  <si>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</si>
  <si>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</si>
  <si>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</si>
  <si>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</si>
  <si>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</si>
  <si>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</si>
  <si>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</si>
  <si>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</si>
  <si>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</si>
  <si>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</si>
  <si>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</si>
  <si>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</si>
  <si>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</si>
  <si>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</si>
  <si>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</si>
  <si>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</si>
  <si>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</si>
  <si>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</si>
  <si>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</si>
  <si>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</si>
  <si>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</si>
  <si>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</si>
  <si>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</si>
  <si>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</si>
  <si>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</si>
  <si>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</si>
  <si>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</si>
  <si>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</si>
  <si>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</si>
  <si>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</si>
  <si>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</si>
  <si>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</si>
  <si>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</si>
  <si>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</si>
  <si>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</si>
  <si>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</si>
  <si>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</si>
  <si>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</si>
  <si>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</si>
  <si>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</si>
  <si>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</si>
  <si>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</si>
  <si>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</si>
  <si>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</si>
  <si>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</si>
  <si>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</si>
  <si>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</si>
  <si>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</si>
  <si>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</si>
  <si>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</si>
  <si>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</si>
  <si>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</si>
  <si>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</si>
  <si>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</si>
  <si>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</si>
  <si>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</si>
  <si>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</si>
  <si>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</si>
  <si>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</si>
  <si>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</si>
  <si>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</si>
  <si>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</si>
  <si>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</si>
  <si>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</si>
  <si>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</si>
  <si>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</si>
  <si>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</si>
  <si>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</si>
  <si>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</si>
  <si>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</si>
  <si>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</si>
  <si>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</si>
  <si>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</si>
  <si>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</si>
  <si>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</si>
  <si>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</si>
  <si>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</si>
  <si>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</si>
  <si>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</si>
  <si>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</si>
  <si>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</si>
  <si>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</si>
  <si>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</si>
  <si>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</si>
  <si>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</si>
  <si>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</si>
  <si>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</si>
  <si>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</si>
  <si>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</si>
  <si>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</si>
  <si>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</si>
  <si>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</si>
  <si>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</si>
  <si>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</si>
  <si>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</si>
  <si>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</si>
  <si>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</si>
  <si>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</si>
  <si>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</si>
  <si>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</si>
  <si>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</si>
  <si>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</si>
  <si>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</si>
  <si>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</si>
  <si>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</si>
  <si>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</si>
  <si>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</si>
  <si>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</si>
  <si>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</si>
  <si>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</si>
  <si>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</si>
  <si>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</si>
  <si>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</si>
  <si>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</si>
  <si>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</si>
  <si>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</si>
  <si>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</si>
  <si>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</si>
  <si>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</si>
  <si>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</si>
  <si>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</si>
  <si>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</si>
  <si>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</si>
  <si>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</si>
  <si>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</si>
  <si>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</si>
  <si>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</si>
  <si>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</si>
  <si>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</si>
  <si>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</si>
  <si>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</si>
  <si>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</si>
  <si>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</si>
  <si>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</si>
  <si>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</si>
  <si>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</si>
  <si>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</si>
  <si>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</si>
  <si>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</si>
  <si>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</si>
  <si>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</si>
  <si>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</si>
  <si>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</si>
  <si>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</si>
  <si>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</si>
  <si>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</si>
  <si>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>Empfang RC#</t>
  </si>
  <si>
    <t>#BZX55C, 3,3V Zener-Diode ±5%, 0,5 Watt,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</si>
  <si>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</si>
  <si>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</si>
  <si>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</si>
  <si>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</si>
  <si>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</si>
  <si>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</si>
  <si>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</si>
  <si>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</si>
  <si>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</si>
  <si>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</si>
  <si>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</si>
  <si>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</si>
  <si>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</si>
  <si>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</si>
  <si>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</si>
  <si>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</si>
  <si>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</si>
  <si>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</si>
  <si>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</si>
  <si>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t>0903296 6862</t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</si>
  <si>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</si>
  <si>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</si>
  <si>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</si>
  <si>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</si>
  <si>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</si>
  <si>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</si>
  <si>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</si>
  <si>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</si>
  <si>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</si>
  <si>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</si>
  <si>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</si>
  <si>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</si>
  <si>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</si>
  <si>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</si>
  <si>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</si>
  <si>
    <t>https://de.farnell.com/keystone/7691/pc-screw-terminal-22-14awg/dp/2301200?ost=2301200</t>
  </si>
  <si>
    <t>Wago Klemmblock gn/ge</t>
  </si>
  <si>
    <t>Wago Trennplatte</t>
  </si>
  <si>
    <t>Wago Klemmblock grau</t>
  </si>
  <si>
    <t>Wago Brücke 2pol</t>
  </si>
  <si>
    <t xml:space="preserve">DIN Hutschiene </t>
  </si>
  <si>
    <t>Stiftleiste 50pol.(38)</t>
  </si>
  <si>
    <t>https://de.rs-online.com/web/p/leiterplatten-header/1614276</t>
  </si>
  <si>
    <t>Jumper</t>
  </si>
  <si>
    <t>TE</t>
  </si>
  <si>
    <t>161-4276</t>
  </si>
  <si>
    <t>5-826629-0</t>
  </si>
  <si>
    <t>Molex</t>
  </si>
  <si>
    <t>Stiftleiste 40pol.(38)</t>
  </si>
  <si>
    <t>670-5079</t>
  </si>
  <si>
    <t>90120-0160</t>
  </si>
  <si>
    <t>758-1701</t>
  </si>
  <si>
    <t>2002-1492</t>
  </si>
  <si>
    <t>Wago</t>
  </si>
  <si>
    <t>https://de.rs-online.com/web/p/din-schienenklemmen-zubehor/7581701/?relevancy-data=7365617263685F636173636164655F6F726465723D31267365617263685F696E746572666163655F6E616D653D4931384E4B6E6F776E41734D504E267365617263685F6C616E67756167655F757365643D6465267365</t>
  </si>
  <si>
    <t>973296 6801</t>
  </si>
  <si>
    <t>Federleiste VG64 Schneidklemm</t>
  </si>
  <si>
    <t>10-MHz Quarz</t>
  </si>
  <si>
    <t>MAX626</t>
  </si>
  <si>
    <t>767-5254</t>
  </si>
  <si>
    <t>Merkury</t>
  </si>
  <si>
    <t>Pfostenwanne 14pol.  2mm</t>
  </si>
  <si>
    <t>https://de.rs-online.com/web/c/steckverbinder/leiterplatten-steckverbinder-gehause/leiterplatten-header/?applied-dimensions=4294839262,4292968288,4294691650,4294320064,4291437466,4294874447,4294965668,4294319971</t>
  </si>
  <si>
    <t>896-7522</t>
  </si>
  <si>
    <t>87833-1420</t>
  </si>
  <si>
    <t>481-3973</t>
  </si>
  <si>
    <t>8981-2</t>
  </si>
  <si>
    <t>https://de.rs-online.com/web/p/schraubklemmen/4813973/?relevancy-data=7365617263685F636173636164655F6F726465723D31267365617263685F696E746572666163655F6E616D653D4931384E525353746F636B4E756D626572267365617263685F6C616E67756167655F757365643D656E2673656172636</t>
  </si>
  <si>
    <t>ULN2003AN</t>
  </si>
  <si>
    <t>https://de.rs-online.com/web/p/darlington-transistoren/1003837/?relevancy-data=7365617263685F636173636164655F6F726465723D31267365617263685F696E746572666163655F6E616D653D4931384E525353746F636B4E756D626572267365617263685F6C616E67756167655F757365643D656E2673</t>
  </si>
  <si>
    <t>100-3837</t>
  </si>
  <si>
    <t>Texas instruments</t>
  </si>
  <si>
    <t>https://de.rs-online.com/web/p/anschlussklemmenblocke-fur-din-schienen/7581682/?relevancy-data=7365617263685F636173636164655F6F726465723D31267365617263685F696E746572666163655F6E616D653D4931384E525353746F636B4E756D626572267365617263685F6C616E67756167655F75</t>
  </si>
  <si>
    <t>758-1682</t>
  </si>
  <si>
    <t>2002-1401</t>
  </si>
  <si>
    <t>Trennplatte</t>
  </si>
  <si>
    <t>WAGo</t>
  </si>
  <si>
    <t>796-0457</t>
  </si>
  <si>
    <t>280-311</t>
  </si>
  <si>
    <t>507-6591</t>
  </si>
  <si>
    <t>2002-402</t>
  </si>
  <si>
    <t>https://de.rs-online.com/web/p/din-schienenklemmen-zubehor/5076591/?relevancy-data=7365617263685F636173636164655F6F726465723D31267365617263685F696E746572666163655F6E616D653D4931384E525353746F636B4E756D626572267365617263685F6C616E67756167655F757365643D656E</t>
  </si>
  <si>
    <t>758-1698</t>
  </si>
  <si>
    <t>2002-1407</t>
  </si>
  <si>
    <t>RS PRO</t>
  </si>
  <si>
    <t>238-2629</t>
  </si>
  <si>
    <t>https://de.rs-online.com/web/p/din-schienen/2382629/?relevancy-data=7365617263685F636173636164655F6F726465723D31267365617263685F696E746572666163655F6E616D653D4931384E525353746F636B4E756D626572267365617263685F6C616E67756167655F757365643D656E267365617263685</t>
  </si>
  <si>
    <t>Sicherung f. +5V (5A-F)</t>
  </si>
  <si>
    <t>Sicherung f. +15V (1A-F)</t>
  </si>
  <si>
    <t>Sicherung f. -15V (1A-F)</t>
  </si>
  <si>
    <t>668-6045</t>
  </si>
  <si>
    <t>RS-PRO</t>
  </si>
  <si>
    <t>https://de.rs-online.com/web/p/feinsicherungen/6686045</t>
  </si>
  <si>
    <t>668-6023</t>
  </si>
  <si>
    <t>https://de.rs-online.com/web/p/feinsicherungen/6686023</t>
  </si>
  <si>
    <t>ASMANN</t>
  </si>
  <si>
    <t>674-2400</t>
  </si>
  <si>
    <t>AKSPLTZ BLACK</t>
  </si>
  <si>
    <t>https://de.rs-online.com/web/p/jumper/6742400</t>
  </si>
  <si>
    <t>https://de.rs-online.com/web/p/quarz-oszillatoren/7675254</t>
  </si>
  <si>
    <t>190-1288</t>
  </si>
  <si>
    <t>https://de.rs-online.com/web/p/gate-treiber/1901288</t>
  </si>
  <si>
    <t>https://de.rs-online.com/web/p/leiterplatten-header/6705079/?relevancy-data=7365617263685F636173636164655F6F726465723D31267365617263685F696E746572666163655F6E616D653D4931384E525353746F636B4E756D626572267365617263685F6C616E67756167655F757365643D656E2673656</t>
  </si>
  <si>
    <t>Gehäuse Flachbandstecker-VG</t>
  </si>
  <si>
    <t>TPSC106K025R0500</t>
  </si>
  <si>
    <t xml:space="preserve">Kondensator </t>
  </si>
  <si>
    <t>KYOCEIRA</t>
  </si>
  <si>
    <t>407-0277</t>
  </si>
  <si>
    <t>https://de.rs-online.com/web/p/tantal-elektrolytkondensator/4070277</t>
  </si>
  <si>
    <t>https://de.rs-online.com/web/p/din-schienenklemmen-zubehor/7581701/?relevancy-data=7365617263685F636173636164655F6F726465723D31267365617263685F696E746572666163655F6E616D653D4931384E525353746F636B4E756D626572267365617263685F6C616E67756167655F757365643D656E</t>
  </si>
  <si>
    <t>VG96pol. Federleiste Bauform "R" (weibl)
am Flachbandkabel komend, Schneidklemm)</t>
  </si>
  <si>
    <t>#543402 Federleiste 96pol. Typ C
LP Steckverbinder, vertikal, weiblich, gerade Einlötstifte, Länge: 17mm,</t>
  </si>
  <si>
    <r>
      <t xml:space="preserve">#09033966921, 96pol. Messerleiste, mit
Clip, </t>
    </r>
    <r>
      <rPr>
        <b/>
        <sz val="11"/>
        <color rgb="FF7030A0"/>
        <rFont val="Calibri"/>
        <family val="2"/>
        <scheme val="minor"/>
      </rPr>
      <t>Bauform C, Kontaktanordnung a+b+c abgewinkelt,</t>
    </r>
  </si>
  <si>
    <r>
      <t>#</t>
    </r>
    <r>
      <rPr>
        <sz val="11"/>
        <color rgb="FFFF0000"/>
        <rFont val="Calibri"/>
        <family val="2"/>
        <scheme val="minor"/>
      </rPr>
      <t>09030009968</t>
    </r>
    <r>
      <rPr>
        <sz val="11"/>
        <color rgb="FF7030A0"/>
        <rFont val="Calibri"/>
        <family val="2"/>
        <scheme val="minor"/>
      </rPr>
      <t>, 96pol. Überrahmen,
Bauform C, Kontaktanordnung a, b &amp; c, Abmessung:95,0x10,5x11,45mm
Hersteller: Harting</t>
    </r>
  </si>
  <si>
    <t>430 4292</t>
  </si>
  <si>
    <t>09 03 264 6828</t>
  </si>
  <si>
    <t>Reichelt</t>
  </si>
  <si>
    <t>687-8250</t>
  </si>
  <si>
    <t>https://de.rs-online.com/web/p/zener-dioden/6878250/?relevancy-data=7365617263685F636173636164655F6F726465723D31267365617263685F696E746572666163655F6E616D653D4931384E525353746F636B4E756D6265724D504E267365617263685F6C616E67756167655F757365643D656E267365617</t>
  </si>
  <si>
    <t>MMSZ4684T1G</t>
  </si>
  <si>
    <t>On Semiconductor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</si>
</sst>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trike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  <xf numFmtId="0" fontId="17" fillId="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wrapText="1"/>
    </xf>
  </cellXfs>
  <cellStyles count="2">
    <cellStyle name="Link" xfId="1" builtinId="8"/>
    <cellStyle name="Standard" xfId="0" builtinId="0"/>
  </cellStyles>
  <dxfs count="68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42" totalsRowCount="1" headerRowDxfId="33" totalsRowBorderDxfId="32">
  <autoFilter ref="A1:Y141"/>
  <tableColumns count="25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31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30" totalsRowDxfId="9">
      <totalsRowFormula>SUMIF(S2:S141,"=1",$P2:$P141)</totalsRowFormula>
    </tableColumn>
    <tableColumn id="14" name="benötigt" dataDxfId="29" totalsRowDxfId="8"/>
    <tableColumn id="15" name="erhalten" dataDxfId="28" totalsRowDxfId="7"/>
    <tableColumn id="23" name="Wahl_x000a_?" dataDxfId="27" totalsRowDxfId="6"/>
    <tableColumn id="18" name="In Waren-_x000a_korb" totalsRowFunction="custom" totalsRowDxfId="5">
      <totalsRowFormula>SUMIF(T2:T141,"=ja",$P2:$P141)</totalsRowFormula>
    </tableColumn>
    <tableColumn id="16" name="Ange-_x000a_ford.?" totalsRowFunction="custom" totalsRowDxfId="4">
      <totalsRowFormula>SUMIF(U2:U141,"=ja",$P2:$P141)</totalsRowFormula>
    </tableColumn>
    <tableColumn id="22" name="Bestellt_x000a_?" totalsRowDxfId="3"/>
    <tableColumn id="19" name="Da?" totalsRowFunction="count" dataDxfId="26" totalsRowDxfId="2"/>
    <tableColumn id="21" name="komplett?" totalsRowDxfId="1"/>
    <tableColumn id="26" name="Empfang RC#" dataDxfId="25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63" Type="http://schemas.openxmlformats.org/officeDocument/2006/relationships/hyperlink" Target="https://de.rs-online.com/web/p/schraubklemmen/4813973/?relevancy-data=7365617263685F636173636164655F6F726465723D31267365617263685F696E746572666163655F6E616D653D4931384E525353746F636B4E756D626572267365617263685F6C616E67756167655F757365643D656E2673656172636" TargetMode="External"/><Relationship Id="rId68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76" Type="http://schemas.openxmlformats.org/officeDocument/2006/relationships/hyperlink" Target="https://de.rs-online.com/web/p/din-schienenklemmen-zubehor/7581701/?relevancy-data=7365617263685F636173636164655F6F726465723D31267365617263685F696E746572666163655F6E616D653D4931384E525353746F636B4E756D626572267365617263685F6C616E67756167655F757365643D656E" TargetMode="Externa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71" Type="http://schemas.openxmlformats.org/officeDocument/2006/relationships/hyperlink" Target="https://de.rs-online.com/web/p/jumper/6742400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9" Type="http://schemas.openxmlformats.org/officeDocument/2006/relationships/hyperlink" Target="https://www.digikey.de/de/products/detail/lemo/EPA-00-250-NTN/3597315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66" Type="http://schemas.openxmlformats.org/officeDocument/2006/relationships/hyperlink" Target="https://de.rs-online.com/web/p/din-schienenklemmen-zubehor/5076591/?relevancy-data=7365617263685F636173636164655F6F726465723D31267365617263685F696E746572666163655F6E616D653D4931384E525353746F636B4E756D626572267365617263685F6C616E67756167655F757365643D656E" TargetMode="External"/><Relationship Id="rId74" Type="http://schemas.openxmlformats.org/officeDocument/2006/relationships/hyperlink" Target="https://de.rs-online.com/web/p/leiterplatten-header/6705079/?relevancy-data=7365617263685F636173636164655F6F726465723D31267365617263685F696E746572666163655F6E616D653D4931384E525353746F636B4E756D626572267365617263685F6C616E67756167655F757365643D656E2673656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de.farnell.com/3m/10250-5212pl/buchse-mdr-90-50kont/dp/9292780" TargetMode="External"/><Relationship Id="rId61" Type="http://schemas.openxmlformats.org/officeDocument/2006/relationships/hyperlink" Target="https://de.rs-online.com/web/p/din-schienenklemmen-zubehor/7581701/?relevancy-data=7365617263685F636173636164655F6F726465723D31267365617263685F696E746572666163655F6E616D653D4931384E4B6E6F776E41734D504E267365617263685F6C616E67756167655F757365643D6465267365" TargetMode="Externa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hyperlink" Target="https://de.rs-online.com/web/p/leiterplatten-header/1614276" TargetMode="External"/><Relationship Id="rId65" Type="http://schemas.openxmlformats.org/officeDocument/2006/relationships/hyperlink" Target="https://de.rs-online.com/web/p/anschlussklemmenblocke-fur-din-schienen/7581682/?relevancy-data=7365617263685F636173636164655F6F726465723D31267365617263685F696E746572666163655F6E616D653D4931384E525353746F636B4E756D626572267365617263685F6C616E67756167655F75" TargetMode="External"/><Relationship Id="rId73" Type="http://schemas.openxmlformats.org/officeDocument/2006/relationships/hyperlink" Target="https://de.rs-online.com/web/p/gate-treiber/1901288" TargetMode="External"/><Relationship Id="rId78" Type="http://schemas.openxmlformats.org/officeDocument/2006/relationships/printerSettings" Target="../printerSettings/printerSettings1.bin"/><Relationship Id="rId81" Type="http://schemas.openxmlformats.org/officeDocument/2006/relationships/comments" Target="../comments1.xm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64" Type="http://schemas.openxmlformats.org/officeDocument/2006/relationships/hyperlink" Target="https://de.rs-online.com/web/p/darlington-transistoren/1003837/?relevancy-data=7365617263685F636173636164655F6F726465723D31267365617263685F696E746572666163655F6E616D653D4931384E525353746F636B4E756D626572267365617263685F6C616E67756167655F757365643D656E2673" TargetMode="External"/><Relationship Id="rId69" Type="http://schemas.openxmlformats.org/officeDocument/2006/relationships/hyperlink" Target="https://de.rs-online.com/web/p/feinsicherungen/6686045" TargetMode="External"/><Relationship Id="rId77" Type="http://schemas.openxmlformats.org/officeDocument/2006/relationships/hyperlink" Target="https://de.rs-online.com/web/p/zener-dioden/6878250/?relevancy-data=7365617263685F636173636164655F6F726465723D31267365617263685F696E746572666163655F6E616D653D4931384E525353746F636B4E756D6265724D504E267365617263685F6C616E67756167655F757365643D656E267365617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72" Type="http://schemas.openxmlformats.org/officeDocument/2006/relationships/hyperlink" Target="https://de.rs-online.com/web/p/quarz-oszillatoren/7675254" TargetMode="External"/><Relationship Id="rId80" Type="http://schemas.openxmlformats.org/officeDocument/2006/relationships/table" Target="../tables/table1.xm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farnell.com/keystone/7691/pc-screw-terminal-22-14awg/dp/2301200?ost=2301200" TargetMode="External"/><Relationship Id="rId67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20" Type="http://schemas.openxmlformats.org/officeDocument/2006/relationships/hyperlink" Target="https://de.farnell.com/en-DE/multicomp/703-0196/pktmatrixanz-rot-gr-n-1-2zoll/dp/2112223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hyperlink" Target="https://de.rs-online.com/web/c/steckverbinder/leiterplatten-steckverbinder-gehause/leiterplatten-header/?applied-dimensions=4294839262,4292968288,4294691650,4294320064,4291437466,4294874447,4294965668,4294319971" TargetMode="External"/><Relationship Id="rId70" Type="http://schemas.openxmlformats.org/officeDocument/2006/relationships/hyperlink" Target="https://de.rs-online.com/web/p/feinsicherungen/6686023" TargetMode="External"/><Relationship Id="rId75" Type="http://schemas.openxmlformats.org/officeDocument/2006/relationships/hyperlink" Target="https://de.rs-online.com/web/p/tantal-elektrolytkondensator/4070277" TargetMode="Externa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H147"/>
  <sheetViews>
    <sheetView tabSelected="1" zoomScale="78" zoomScaleNormal="78" workbookViewId="0">
      <pane xSplit="3" ySplit="1" topLeftCell="D47" activePane="bottomRight" state="frozen"/>
      <selection pane="topRight" activeCell="D1" sqref="D1"/>
      <selection pane="bottomLeft" activeCell="A2" sqref="A2"/>
      <selection pane="bottomRight" activeCell="C40" sqref="C40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44.5703125" customWidth="1"/>
    <col min="4" max="4" width="24.42578125" customWidth="1"/>
    <col min="5" max="5" width="22.42578125" customWidth="1"/>
    <col min="6" max="6" width="12.7109375" customWidth="1"/>
    <col min="7" max="7" width="21.140625" customWidth="1"/>
    <col min="8" max="8" width="11.42578125" customWidth="1"/>
    <col min="9" max="9" width="22" customWidth="1"/>
    <col min="10" max="10" width="10.85546875" style="1" customWidth="1"/>
    <col min="12" max="12" width="10.140625" customWidth="1"/>
    <col min="13" max="13" width="9.5703125" customWidth="1"/>
    <col min="14" max="15" width="7.42578125" customWidth="1"/>
    <col min="16" max="16" width="12.5703125" customWidth="1"/>
    <col min="17" max="17" width="10.7109375" style="22" customWidth="1"/>
    <col min="18" max="18" width="10.7109375" style="1" customWidth="1"/>
    <col min="19" max="20" width="10.7109375" customWidth="1"/>
    <col min="21" max="22" width="8.5703125" customWidth="1"/>
    <col min="23" max="23" width="8.140625" customWidth="1"/>
    <col min="25" max="25" width="15" bestFit="1" customWidth="1"/>
  </cols>
  <sheetData>
    <row r="1" spans="1:25" ht="30" x14ac:dyDescent="0.25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204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253</v>
      </c>
      <c r="Y1" s="105" t="s">
        <v>262</v>
      </c>
    </row>
    <row r="2" spans="1:25" x14ac:dyDescent="0.25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215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x14ac:dyDescent="0.25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x14ac:dyDescent="0.25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x14ac:dyDescent="0.25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x14ac:dyDescent="0.25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x14ac:dyDescent="0.25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x14ac:dyDescent="0.25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t="30" x14ac:dyDescent="0.25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customHeight="1" x14ac:dyDescent="0.25">
      <c r="A10">
        <v>3</v>
      </c>
      <c r="B10" t="s">
        <v>93</v>
      </c>
      <c r="C10" s="73" t="s">
        <v>216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x14ac:dyDescent="0.25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x14ac:dyDescent="0.25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x14ac:dyDescent="0.25">
      <c r="A13">
        <v>3</v>
      </c>
      <c r="B13" t="s">
        <v>93</v>
      </c>
      <c r="C13" s="75" t="s">
        <v>103</v>
      </c>
      <c r="D13" s="4"/>
      <c r="E13" s="4" t="s">
        <v>217</v>
      </c>
      <c r="F13" s="4" t="s">
        <v>11</v>
      </c>
      <c r="G13" s="102" t="s">
        <v>218</v>
      </c>
      <c r="H13" s="4"/>
      <c r="I13" s="28" t="s">
        <v>219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x14ac:dyDescent="0.25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x14ac:dyDescent="0.25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x14ac:dyDescent="0.25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x14ac:dyDescent="0.25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x14ac:dyDescent="0.25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x14ac:dyDescent="0.25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x14ac:dyDescent="0.25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x14ac:dyDescent="0.25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x14ac:dyDescent="0.25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x14ac:dyDescent="0.25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x14ac:dyDescent="0.25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x14ac:dyDescent="0.25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x14ac:dyDescent="0.25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x14ac:dyDescent="0.25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x14ac:dyDescent="0.25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x14ac:dyDescent="0.25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x14ac:dyDescent="0.25">
      <c r="A30" s="20">
        <v>9</v>
      </c>
      <c r="B30" s="20" t="s">
        <v>93</v>
      </c>
      <c r="C30" s="76" t="s">
        <v>226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x14ac:dyDescent="0.25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x14ac:dyDescent="0.25">
      <c r="A32" s="20">
        <v>9</v>
      </c>
      <c r="B32" s="20" t="s">
        <v>93</v>
      </c>
      <c r="C32" s="51"/>
      <c r="D32" s="3" t="s">
        <v>85</v>
      </c>
      <c r="E32" s="3" t="s">
        <v>220</v>
      </c>
      <c r="F32" s="3" t="s">
        <v>11</v>
      </c>
      <c r="G32" s="3" t="s">
        <v>111</v>
      </c>
      <c r="H32" s="3"/>
      <c r="I32" s="23" t="s">
        <v>221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t="30" x14ac:dyDescent="0.25">
      <c r="A33" s="20">
        <v>9</v>
      </c>
      <c r="B33" s="20" t="s">
        <v>93</v>
      </c>
      <c r="C33" s="51" t="s">
        <v>225</v>
      </c>
      <c r="D33" s="3" t="s">
        <v>85</v>
      </c>
      <c r="E33" s="3" t="s">
        <v>222</v>
      </c>
      <c r="F33" s="3" t="s">
        <v>11</v>
      </c>
      <c r="G33" s="3" t="s">
        <v>223</v>
      </c>
      <c r="H33" s="3"/>
      <c r="I33" s="23" t="s">
        <v>224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x14ac:dyDescent="0.25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x14ac:dyDescent="0.25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x14ac:dyDescent="0.25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x14ac:dyDescent="0.25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x14ac:dyDescent="0.25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x14ac:dyDescent="0.25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t="30" x14ac:dyDescent="0.25">
      <c r="A40">
        <v>12</v>
      </c>
      <c r="B40" t="s">
        <v>92</v>
      </c>
      <c r="C40" s="73" t="s">
        <v>260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x14ac:dyDescent="0.25">
      <c r="A41">
        <v>12</v>
      </c>
      <c r="B41" t="s">
        <v>92</v>
      </c>
      <c r="C41" s="73"/>
      <c r="F41" t="s">
        <v>31</v>
      </c>
      <c r="G41" s="10" t="s">
        <v>261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x14ac:dyDescent="0.25">
      <c r="A42">
        <v>12</v>
      </c>
      <c r="B42" t="s">
        <v>92</v>
      </c>
      <c r="C42" s="51"/>
      <c r="D42" s="3"/>
      <c r="E42" s="3"/>
      <c r="F42" s="3" t="s">
        <v>259</v>
      </c>
      <c r="G42" s="15" t="s">
        <v>258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x14ac:dyDescent="0.25">
      <c r="A43" s="14">
        <v>13</v>
      </c>
      <c r="B43" s="14" t="s">
        <v>129</v>
      </c>
      <c r="C43" s="77" t="s">
        <v>254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x14ac:dyDescent="0.25">
      <c r="A44" s="3">
        <v>13</v>
      </c>
      <c r="B44" s="3"/>
      <c r="C44" s="51" t="s">
        <v>255</v>
      </c>
      <c r="D44" s="3"/>
      <c r="E44" s="3"/>
      <c r="F44" s="3" t="s">
        <v>11</v>
      </c>
      <c r="G44" s="3" t="s">
        <v>229</v>
      </c>
      <c r="H44" s="3"/>
      <c r="I44" s="38" t="s">
        <v>230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x14ac:dyDescent="0.25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30" x14ac:dyDescent="0.25">
      <c r="A46" s="3">
        <v>14</v>
      </c>
      <c r="B46" s="3" t="s">
        <v>91</v>
      </c>
      <c r="C46" s="51" t="s">
        <v>132</v>
      </c>
      <c r="D46" s="3" t="s">
        <v>231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x14ac:dyDescent="0.25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x14ac:dyDescent="0.25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x14ac:dyDescent="0.25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x14ac:dyDescent="0.25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.75" thickBot="1" x14ac:dyDescent="0.3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t="15.75" thickTop="1" x14ac:dyDescent="0.25">
      <c r="A52" s="3">
        <v>16</v>
      </c>
      <c r="B52" s="3" t="s">
        <v>94</v>
      </c>
      <c r="C52" s="51" t="s">
        <v>236</v>
      </c>
      <c r="D52" s="3"/>
      <c r="E52" s="3"/>
      <c r="F52" s="3" t="s">
        <v>11</v>
      </c>
      <c r="G52" s="3" t="s">
        <v>238</v>
      </c>
      <c r="H52" s="3"/>
      <c r="I52" s="38" t="s">
        <v>239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x14ac:dyDescent="0.25">
      <c r="A53" s="3">
        <v>16</v>
      </c>
      <c r="B53" s="3" t="s">
        <v>94</v>
      </c>
      <c r="C53" s="51" t="s">
        <v>237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x14ac:dyDescent="0.25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x14ac:dyDescent="0.25">
      <c r="A55" s="3">
        <v>17</v>
      </c>
      <c r="B55" s="3" t="s">
        <v>94</v>
      </c>
      <c r="C55" s="51" t="s">
        <v>257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256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x14ac:dyDescent="0.25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x14ac:dyDescent="0.25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x14ac:dyDescent="0.25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x14ac:dyDescent="0.25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x14ac:dyDescent="0.25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x14ac:dyDescent="0.25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232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x14ac:dyDescent="0.25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x14ac:dyDescent="0.25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x14ac:dyDescent="0.25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233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x14ac:dyDescent="0.25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x14ac:dyDescent="0.25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.75" thickBot="1" x14ac:dyDescent="0.3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.75" thickTop="1" x14ac:dyDescent="0.25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234</v>
      </c>
      <c r="J68" s="88"/>
      <c r="K68" t="s">
        <v>235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x14ac:dyDescent="0.25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ht="15.75" thickBot="1" x14ac:dyDescent="0.3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.75" thickTop="1" x14ac:dyDescent="0.25">
      <c r="A71" s="98">
        <v>22</v>
      </c>
      <c r="B71" s="99" t="s">
        <v>95</v>
      </c>
      <c r="C71" s="90" t="s">
        <v>252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4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x14ac:dyDescent="0.25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x14ac:dyDescent="0.25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5" x14ac:dyDescent="0.25">
      <c r="A74">
        <v>23</v>
      </c>
      <c r="B74" s="3" t="s">
        <v>93</v>
      </c>
      <c r="C74" s="110" t="s">
        <v>375</v>
      </c>
      <c r="F74" t="s">
        <v>169</v>
      </c>
      <c r="G74" t="s">
        <v>283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X74" s="97"/>
      <c r="Y74" s="106"/>
    </row>
    <row r="75" spans="1:25" ht="45" x14ac:dyDescent="0.25">
      <c r="A75">
        <v>23</v>
      </c>
      <c r="B75" s="3" t="s">
        <v>94</v>
      </c>
      <c r="C75" s="110" t="s">
        <v>375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X75" s="97"/>
      <c r="Y75" s="106"/>
    </row>
    <row r="76" spans="1:25" ht="45.75" thickBot="1" x14ac:dyDescent="0.3">
      <c r="A76">
        <v>23</v>
      </c>
      <c r="B76" s="3" t="s">
        <v>129</v>
      </c>
      <c r="C76" s="110" t="s">
        <v>375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>
        <v>1</v>
      </c>
      <c r="W76" s="63"/>
      <c r="X76" s="97"/>
      <c r="Y76" s="106"/>
    </row>
    <row r="77" spans="1:25" ht="45.75" thickTop="1" x14ac:dyDescent="0.25">
      <c r="A77">
        <v>24</v>
      </c>
      <c r="B77" t="s">
        <v>93</v>
      </c>
      <c r="C77" s="113" t="s">
        <v>285</v>
      </c>
      <c r="F77" t="s">
        <v>81</v>
      </c>
      <c r="G77" t="s">
        <v>284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X77" s="97"/>
      <c r="Y77" s="106"/>
    </row>
    <row r="78" spans="1:25" x14ac:dyDescent="0.25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X78" s="97"/>
      <c r="Y78" s="106"/>
    </row>
    <row r="79" spans="1:25" x14ac:dyDescent="0.25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X79" s="97"/>
      <c r="Y79" s="106"/>
    </row>
    <row r="80" spans="1:25" x14ac:dyDescent="0.25">
      <c r="A80">
        <v>25</v>
      </c>
      <c r="B80" t="s">
        <v>91</v>
      </c>
      <c r="C80" s="11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U80" t="s">
        <v>101</v>
      </c>
      <c r="W80" s="1"/>
      <c r="X80" s="97"/>
      <c r="Y80" s="106"/>
    </row>
    <row r="81" spans="1:25" x14ac:dyDescent="0.25">
      <c r="A81">
        <v>25</v>
      </c>
      <c r="B81" t="s">
        <v>93</v>
      </c>
      <c r="C81" s="11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X81" s="97"/>
      <c r="Y81" s="106"/>
    </row>
    <row r="82" spans="1:25" x14ac:dyDescent="0.25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X82" s="97"/>
      <c r="Y82" s="106"/>
    </row>
    <row r="83" spans="1:25" x14ac:dyDescent="0.25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X83" s="97"/>
      <c r="Y83" s="106"/>
    </row>
    <row r="84" spans="1:25" x14ac:dyDescent="0.25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x14ac:dyDescent="0.25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60" x14ac:dyDescent="0.25">
      <c r="A86">
        <v>29</v>
      </c>
      <c r="B86" t="s">
        <v>129</v>
      </c>
      <c r="C86" s="80" t="s">
        <v>269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U86" t="s">
        <v>101</v>
      </c>
      <c r="W86" s="1"/>
      <c r="X86" s="97"/>
      <c r="Y86" s="106"/>
    </row>
    <row r="87" spans="1:25" x14ac:dyDescent="0.25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x14ac:dyDescent="0.25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45" x14ac:dyDescent="0.25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x14ac:dyDescent="0.25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x14ac:dyDescent="0.25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x14ac:dyDescent="0.25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x14ac:dyDescent="0.25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T93" t="s">
        <v>101</v>
      </c>
      <c r="U93" t="s">
        <v>101</v>
      </c>
      <c r="W93" s="1"/>
      <c r="X93" s="97"/>
      <c r="Y93" s="106"/>
    </row>
    <row r="94" spans="1:25" ht="60" x14ac:dyDescent="0.25">
      <c r="A94">
        <v>37</v>
      </c>
      <c r="B94" t="s">
        <v>129</v>
      </c>
      <c r="C94" s="80" t="s">
        <v>270</v>
      </c>
      <c r="D94" t="s">
        <v>172</v>
      </c>
      <c r="E94" t="s">
        <v>189</v>
      </c>
      <c r="F94" t="s">
        <v>172</v>
      </c>
      <c r="G94" t="s">
        <v>271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 t="s">
        <v>101</v>
      </c>
      <c r="W94" s="1"/>
      <c r="X94" s="97"/>
      <c r="Y94" s="106"/>
    </row>
    <row r="95" spans="1:25" ht="45" x14ac:dyDescent="0.25">
      <c r="A95">
        <v>38</v>
      </c>
      <c r="B95" t="s">
        <v>93</v>
      </c>
      <c r="C95" s="110" t="s">
        <v>376</v>
      </c>
      <c r="D95" t="s">
        <v>196</v>
      </c>
      <c r="E95" s="81">
        <v>9033966921</v>
      </c>
      <c r="F95" t="s">
        <v>11</v>
      </c>
      <c r="G95" t="s">
        <v>205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5" x14ac:dyDescent="0.25">
      <c r="A96">
        <v>38</v>
      </c>
      <c r="B96" t="s">
        <v>92</v>
      </c>
      <c r="C96" s="110" t="s">
        <v>376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60" x14ac:dyDescent="0.25">
      <c r="A97">
        <v>39</v>
      </c>
      <c r="B97" t="s">
        <v>129</v>
      </c>
      <c r="C97" s="110" t="s">
        <v>377</v>
      </c>
      <c r="D97" t="s">
        <v>196</v>
      </c>
      <c r="E97" s="112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X97" s="97"/>
      <c r="Y97" s="106"/>
    </row>
    <row r="98" spans="1:25" x14ac:dyDescent="0.25">
      <c r="A98">
        <v>40</v>
      </c>
      <c r="B98" t="s">
        <v>129</v>
      </c>
      <c r="C98" t="s">
        <v>202</v>
      </c>
      <c r="D98" t="s">
        <v>172</v>
      </c>
      <c r="E98" t="s">
        <v>203</v>
      </c>
      <c r="F98" t="s">
        <v>172</v>
      </c>
      <c r="G98" t="s">
        <v>203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>
        <v>0</v>
      </c>
      <c r="T98" t="s">
        <v>190</v>
      </c>
      <c r="W98" s="1"/>
      <c r="X98" s="97"/>
      <c r="Y98" s="106"/>
    </row>
    <row r="99" spans="1:25" ht="45" x14ac:dyDescent="0.25">
      <c r="A99">
        <v>41</v>
      </c>
      <c r="B99" t="s">
        <v>94</v>
      </c>
      <c r="C99" s="80" t="s">
        <v>206</v>
      </c>
      <c r="F99" t="s">
        <v>11</v>
      </c>
      <c r="G99" t="s">
        <v>227</v>
      </c>
      <c r="H99">
        <v>2204</v>
      </c>
      <c r="I99" s="30" t="s">
        <v>228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30" x14ac:dyDescent="0.25">
      <c r="A100">
        <v>42</v>
      </c>
      <c r="B100" t="s">
        <v>95</v>
      </c>
      <c r="C100" s="80" t="s">
        <v>240</v>
      </c>
      <c r="D100" t="s">
        <v>85</v>
      </c>
      <c r="E100" t="s">
        <v>242</v>
      </c>
      <c r="F100" t="s">
        <v>11</v>
      </c>
      <c r="G100" t="s">
        <v>243</v>
      </c>
      <c r="I100" s="30" t="s">
        <v>244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x14ac:dyDescent="0.25">
      <c r="A101">
        <v>43</v>
      </c>
      <c r="B101" t="s">
        <v>94</v>
      </c>
      <c r="C101" t="s">
        <v>209</v>
      </c>
      <c r="E101" t="s">
        <v>241</v>
      </c>
      <c r="F101" t="s">
        <v>31</v>
      </c>
      <c r="G101" s="81">
        <v>3759217</v>
      </c>
      <c r="I101" s="30" t="s">
        <v>208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x14ac:dyDescent="0.25">
      <c r="A102">
        <v>43</v>
      </c>
      <c r="B102" t="s">
        <v>94</v>
      </c>
      <c r="E102" t="s">
        <v>207</v>
      </c>
      <c r="F102" t="s">
        <v>210</v>
      </c>
      <c r="G102" t="s">
        <v>211</v>
      </c>
      <c r="I102" s="30" t="s">
        <v>212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x14ac:dyDescent="0.25">
      <c r="A103">
        <v>43</v>
      </c>
      <c r="B103" t="s">
        <v>94</v>
      </c>
      <c r="E103" t="s">
        <v>207</v>
      </c>
      <c r="F103" t="s">
        <v>213</v>
      </c>
      <c r="I103" s="30" t="s">
        <v>214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x14ac:dyDescent="0.25">
      <c r="A104">
        <v>44</v>
      </c>
      <c r="B104" t="s">
        <v>92</v>
      </c>
      <c r="C104" t="s">
        <v>264</v>
      </c>
      <c r="F104" t="s">
        <v>11</v>
      </c>
      <c r="G104" t="s">
        <v>267</v>
      </c>
      <c r="I104" s="30" t="s">
        <v>268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U104" t="s">
        <v>101</v>
      </c>
      <c r="W104" s="1"/>
      <c r="X104" s="97"/>
      <c r="Y104" s="106"/>
    </row>
    <row r="105" spans="1:25" x14ac:dyDescent="0.25">
      <c r="A105">
        <v>45</v>
      </c>
      <c r="B105" t="s">
        <v>95</v>
      </c>
      <c r="C105" t="s">
        <v>245</v>
      </c>
      <c r="D105" t="s">
        <v>85</v>
      </c>
      <c r="E105" t="s">
        <v>247</v>
      </c>
      <c r="F105" t="s">
        <v>11</v>
      </c>
      <c r="G105" t="s">
        <v>246</v>
      </c>
      <c r="I105" s="30" t="s">
        <v>248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x14ac:dyDescent="0.25">
      <c r="A106">
        <v>45</v>
      </c>
      <c r="D106" t="s">
        <v>85</v>
      </c>
      <c r="E106" t="s">
        <v>250</v>
      </c>
      <c r="F106" t="s">
        <v>11</v>
      </c>
      <c r="G106" t="s">
        <v>249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x14ac:dyDescent="0.25">
      <c r="A107">
        <v>45</v>
      </c>
      <c r="D107" t="s">
        <v>11</v>
      </c>
      <c r="G107" t="s">
        <v>251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ht="30" x14ac:dyDescent="0.25">
      <c r="A108">
        <v>46</v>
      </c>
      <c r="B108" t="s">
        <v>92</v>
      </c>
      <c r="C108" s="109" t="s">
        <v>374</v>
      </c>
      <c r="D108" t="s">
        <v>196</v>
      </c>
      <c r="E108" t="s">
        <v>319</v>
      </c>
      <c r="F108" t="s">
        <v>11</v>
      </c>
      <c r="G108" t="s">
        <v>265</v>
      </c>
      <c r="I108" s="30" t="s">
        <v>266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U108" t="s">
        <v>101</v>
      </c>
      <c r="W108" s="1"/>
      <c r="X108" s="97"/>
      <c r="Y108" s="106"/>
    </row>
    <row r="109" spans="1:25" x14ac:dyDescent="0.25">
      <c r="A109">
        <v>47</v>
      </c>
      <c r="B109" t="s">
        <v>91</v>
      </c>
      <c r="C109" t="s">
        <v>263</v>
      </c>
      <c r="D109" t="s">
        <v>384</v>
      </c>
      <c r="E109" t="s">
        <v>383</v>
      </c>
      <c r="F109" t="s">
        <v>11</v>
      </c>
      <c r="G109" t="s">
        <v>381</v>
      </c>
      <c r="I109" s="30" t="s">
        <v>382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U109" t="s">
        <v>101</v>
      </c>
      <c r="W109" s="1"/>
      <c r="X109" s="97"/>
      <c r="Y109" s="106"/>
    </row>
    <row r="110" spans="1:25" x14ac:dyDescent="0.25">
      <c r="A110">
        <v>48</v>
      </c>
      <c r="B110" t="s">
        <v>92</v>
      </c>
      <c r="C110" t="s">
        <v>272</v>
      </c>
      <c r="D110" t="s">
        <v>273</v>
      </c>
      <c r="E110" t="s">
        <v>274</v>
      </c>
      <c r="F110" t="s">
        <v>275</v>
      </c>
      <c r="G110" s="98" t="s">
        <v>276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X110" s="97"/>
      <c r="Y110" s="106"/>
    </row>
    <row r="111" spans="1:25" x14ac:dyDescent="0.25">
      <c r="A111">
        <v>48</v>
      </c>
      <c r="C111" t="s">
        <v>272</v>
      </c>
      <c r="D111" t="s">
        <v>273</v>
      </c>
      <c r="E111" t="s">
        <v>274</v>
      </c>
      <c r="F111" t="s">
        <v>275</v>
      </c>
      <c r="G111" t="s">
        <v>277</v>
      </c>
      <c r="I111" s="30" t="s">
        <v>299</v>
      </c>
      <c r="J111" s="83" t="s">
        <v>12</v>
      </c>
      <c r="K111">
        <v>425</v>
      </c>
      <c r="L111">
        <v>0.49</v>
      </c>
      <c r="M111">
        <v>1</v>
      </c>
      <c r="N111">
        <v>100</v>
      </c>
      <c r="O111" s="1">
        <f t="shared" si="9"/>
        <v>100</v>
      </c>
      <c r="P111" s="54">
        <f t="shared" si="7"/>
        <v>49</v>
      </c>
      <c r="Q111" s="22">
        <f>4*3*5</f>
        <v>60</v>
      </c>
      <c r="S111" s="37">
        <v>1</v>
      </c>
      <c r="T111" t="s">
        <v>101</v>
      </c>
      <c r="U111" t="s">
        <v>101</v>
      </c>
      <c r="V111" t="s">
        <v>101</v>
      </c>
      <c r="W111" s="1"/>
      <c r="X111" s="97"/>
      <c r="Y111" s="106"/>
    </row>
    <row r="112" spans="1:25" x14ac:dyDescent="0.25">
      <c r="A112">
        <v>49</v>
      </c>
      <c r="B112" t="s">
        <v>93</v>
      </c>
      <c r="C112" t="s">
        <v>278</v>
      </c>
      <c r="D112" t="s">
        <v>282</v>
      </c>
      <c r="E112" t="s">
        <v>278</v>
      </c>
      <c r="F112" t="s">
        <v>11</v>
      </c>
      <c r="G112" t="s">
        <v>280</v>
      </c>
      <c r="I112" s="30" t="s">
        <v>279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X112" s="97"/>
      <c r="Y112" s="106"/>
    </row>
    <row r="113" spans="1:25" x14ac:dyDescent="0.25">
      <c r="A113">
        <v>49</v>
      </c>
      <c r="B113" t="s">
        <v>93</v>
      </c>
      <c r="C113" t="s">
        <v>278</v>
      </c>
      <c r="D113" t="s">
        <v>282</v>
      </c>
      <c r="E113" t="s">
        <v>278</v>
      </c>
      <c r="F113" t="s">
        <v>11</v>
      </c>
      <c r="I113" t="s">
        <v>281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0</v>
      </c>
      <c r="T113" t="s">
        <v>101</v>
      </c>
      <c r="U113" t="s">
        <v>101</v>
      </c>
      <c r="V113" t="s">
        <v>101</v>
      </c>
      <c r="W113" s="1"/>
      <c r="X113" s="97"/>
      <c r="Y113" s="106"/>
    </row>
    <row r="114" spans="1:25" x14ac:dyDescent="0.25">
      <c r="A114">
        <v>50</v>
      </c>
      <c r="B114" t="s">
        <v>93</v>
      </c>
      <c r="C114" t="s">
        <v>286</v>
      </c>
      <c r="D114" t="s">
        <v>282</v>
      </c>
      <c r="E114" t="s">
        <v>286</v>
      </c>
      <c r="F114" t="s">
        <v>11</v>
      </c>
      <c r="G114" t="s">
        <v>287</v>
      </c>
      <c r="I114" s="30" t="s">
        <v>288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X114" s="97"/>
      <c r="Y114" s="106"/>
    </row>
    <row r="115" spans="1:25" x14ac:dyDescent="0.25">
      <c r="A115">
        <v>51</v>
      </c>
      <c r="B115" t="s">
        <v>93</v>
      </c>
      <c r="C115" t="s">
        <v>289</v>
      </c>
      <c r="F115" t="s">
        <v>11</v>
      </c>
      <c r="G115" t="s">
        <v>298</v>
      </c>
      <c r="I115" s="30" t="s">
        <v>290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295</v>
      </c>
      <c r="V115" t="s">
        <v>295</v>
      </c>
      <c r="W115" s="1"/>
      <c r="X115" s="97"/>
      <c r="Y115" s="106"/>
    </row>
    <row r="116" spans="1:25" x14ac:dyDescent="0.25">
      <c r="A116">
        <v>52</v>
      </c>
      <c r="B116" t="s">
        <v>93</v>
      </c>
      <c r="C116" t="s">
        <v>294</v>
      </c>
      <c r="F116" t="s">
        <v>11</v>
      </c>
      <c r="G116" t="s">
        <v>297</v>
      </c>
      <c r="I116" s="30" t="s">
        <v>296</v>
      </c>
      <c r="J116" s="83"/>
      <c r="K116">
        <v>200</v>
      </c>
      <c r="L116">
        <v>25.32</v>
      </c>
      <c r="M116">
        <v>1</v>
      </c>
      <c r="N116">
        <v>5</v>
      </c>
      <c r="O116" s="1">
        <f t="shared" ref="O116:O130" si="10"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295</v>
      </c>
      <c r="V116" t="s">
        <v>295</v>
      </c>
      <c r="W116" s="1"/>
      <c r="X116" s="97"/>
      <c r="Y116" s="106"/>
    </row>
    <row r="117" spans="1:25" x14ac:dyDescent="0.25">
      <c r="A117">
        <v>53</v>
      </c>
      <c r="B117" t="s">
        <v>93</v>
      </c>
      <c r="C117" t="s">
        <v>292</v>
      </c>
      <c r="F117" t="s">
        <v>11</v>
      </c>
      <c r="G117" t="s">
        <v>291</v>
      </c>
      <c r="I117" s="30" t="s">
        <v>293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 t="shared" si="10"/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295</v>
      </c>
      <c r="V117" t="s">
        <v>295</v>
      </c>
      <c r="W117" s="1"/>
      <c r="X117" s="97"/>
      <c r="Y117" s="106"/>
    </row>
    <row r="118" spans="1:25" x14ac:dyDescent="0.25">
      <c r="A118">
        <v>54</v>
      </c>
      <c r="B118" t="s">
        <v>129</v>
      </c>
      <c r="C118" t="s">
        <v>300</v>
      </c>
      <c r="D118" t="s">
        <v>317</v>
      </c>
      <c r="E118" t="s">
        <v>347</v>
      </c>
      <c r="F118" t="s">
        <v>11</v>
      </c>
      <c r="G118" t="s">
        <v>346</v>
      </c>
      <c r="I118" s="30" t="s">
        <v>350</v>
      </c>
      <c r="J118" s="83"/>
      <c r="K118">
        <v>20</v>
      </c>
      <c r="L118">
        <f>36.1/10</f>
        <v>3.6100000000000003</v>
      </c>
      <c r="M118">
        <v>10</v>
      </c>
      <c r="N118">
        <v>2</v>
      </c>
      <c r="O118" s="1">
        <f t="shared" si="10"/>
        <v>20</v>
      </c>
      <c r="P118" s="54">
        <f t="shared" si="7"/>
        <v>72.2</v>
      </c>
      <c r="S118" s="37">
        <v>1</v>
      </c>
      <c r="T118" t="s">
        <v>101</v>
      </c>
      <c r="U118" t="s">
        <v>295</v>
      </c>
      <c r="V118" t="s">
        <v>295</v>
      </c>
      <c r="W118" s="1"/>
      <c r="X118" s="97"/>
      <c r="Y118" s="106"/>
    </row>
    <row r="119" spans="1:25" x14ac:dyDescent="0.25">
      <c r="A119">
        <v>55</v>
      </c>
      <c r="B119" t="s">
        <v>129</v>
      </c>
      <c r="C119" t="s">
        <v>302</v>
      </c>
      <c r="D119" t="s">
        <v>317</v>
      </c>
      <c r="E119" t="s">
        <v>338</v>
      </c>
      <c r="F119" t="s">
        <v>11</v>
      </c>
      <c r="G119" t="s">
        <v>337</v>
      </c>
      <c r="I119" s="30" t="s">
        <v>336</v>
      </c>
      <c r="J119" s="83"/>
      <c r="K119">
        <v>20</v>
      </c>
      <c r="L119">
        <f>13.6/10</f>
        <v>1.3599999999999999</v>
      </c>
      <c r="M119">
        <v>10</v>
      </c>
      <c r="N119">
        <v>2</v>
      </c>
      <c r="O119" s="1">
        <f t="shared" si="10"/>
        <v>20</v>
      </c>
      <c r="P119" s="54">
        <f t="shared" si="7"/>
        <v>27.199999999999996</v>
      </c>
      <c r="Q119" s="22">
        <f>4*5</f>
        <v>20</v>
      </c>
      <c r="S119" s="37">
        <v>1</v>
      </c>
      <c r="T119" t="s">
        <v>101</v>
      </c>
      <c r="U119" t="s">
        <v>295</v>
      </c>
      <c r="V119" t="s">
        <v>295</v>
      </c>
      <c r="W119" s="1"/>
      <c r="X119" s="97"/>
      <c r="Y119" s="106"/>
    </row>
    <row r="120" spans="1:25" x14ac:dyDescent="0.25">
      <c r="A120">
        <v>56</v>
      </c>
      <c r="B120" t="s">
        <v>129</v>
      </c>
      <c r="C120" t="s">
        <v>301</v>
      </c>
      <c r="D120" t="s">
        <v>317</v>
      </c>
      <c r="E120" t="s">
        <v>342</v>
      </c>
      <c r="F120" t="s">
        <v>11</v>
      </c>
      <c r="G120" s="81" t="s">
        <v>341</v>
      </c>
      <c r="I120" s="30" t="s">
        <v>318</v>
      </c>
      <c r="J120" s="83"/>
      <c r="K120">
        <v>60</v>
      </c>
      <c r="L120">
        <f>3.67/10</f>
        <v>0.36699999999999999</v>
      </c>
      <c r="M120">
        <v>10</v>
      </c>
      <c r="N120">
        <v>3</v>
      </c>
      <c r="O120" s="1">
        <f t="shared" si="10"/>
        <v>30</v>
      </c>
      <c r="P120" s="54">
        <f t="shared" si="7"/>
        <v>11.01</v>
      </c>
      <c r="Q120" s="22">
        <f>6*5</f>
        <v>30</v>
      </c>
      <c r="S120" s="37">
        <v>1</v>
      </c>
      <c r="T120" t="s">
        <v>101</v>
      </c>
      <c r="U120" t="s">
        <v>295</v>
      </c>
      <c r="V120" t="s">
        <v>295</v>
      </c>
      <c r="W120" s="1"/>
      <c r="X120" s="97"/>
      <c r="Y120" s="106"/>
    </row>
    <row r="121" spans="1:25" x14ac:dyDescent="0.25">
      <c r="A121">
        <v>57</v>
      </c>
      <c r="B121" t="s">
        <v>129</v>
      </c>
      <c r="C121" t="s">
        <v>303</v>
      </c>
      <c r="D121" t="s">
        <v>317</v>
      </c>
      <c r="E121" t="s">
        <v>344</v>
      </c>
      <c r="F121" t="s">
        <v>11</v>
      </c>
      <c r="G121" t="s">
        <v>343</v>
      </c>
      <c r="I121" s="30" t="s">
        <v>345</v>
      </c>
      <c r="J121" s="83"/>
      <c r="K121">
        <v>177</v>
      </c>
      <c r="L121">
        <f>4/10</f>
        <v>0.4</v>
      </c>
      <c r="M121">
        <v>10</v>
      </c>
      <c r="N121">
        <v>2</v>
      </c>
      <c r="O121" s="1">
        <f t="shared" si="10"/>
        <v>20</v>
      </c>
      <c r="P121" s="54">
        <f t="shared" si="7"/>
        <v>8</v>
      </c>
      <c r="S121" s="37">
        <v>1</v>
      </c>
      <c r="T121" t="s">
        <v>101</v>
      </c>
      <c r="U121" t="s">
        <v>295</v>
      </c>
      <c r="V121" t="s">
        <v>295</v>
      </c>
      <c r="W121" s="1"/>
      <c r="X121" s="97"/>
      <c r="Y121" s="106"/>
    </row>
    <row r="122" spans="1:25" x14ac:dyDescent="0.25">
      <c r="A122">
        <v>58</v>
      </c>
      <c r="B122" t="s">
        <v>129</v>
      </c>
      <c r="C122" t="s">
        <v>304</v>
      </c>
      <c r="D122" t="s">
        <v>348</v>
      </c>
      <c r="E122" t="s">
        <v>349</v>
      </c>
      <c r="F122" t="s">
        <v>11</v>
      </c>
      <c r="G122" t="s">
        <v>349</v>
      </c>
      <c r="I122" s="30" t="s">
        <v>350</v>
      </c>
      <c r="J122" s="83"/>
      <c r="K122">
        <v>0</v>
      </c>
      <c r="L122">
        <v>5.52</v>
      </c>
      <c r="M122">
        <v>1</v>
      </c>
      <c r="N122">
        <v>5</v>
      </c>
      <c r="O122" s="1">
        <f t="shared" si="10"/>
        <v>5</v>
      </c>
      <c r="P122" s="54">
        <f t="shared" si="7"/>
        <v>27.599999999999998</v>
      </c>
      <c r="Q122" s="22">
        <v>5</v>
      </c>
      <c r="S122" s="37">
        <v>1</v>
      </c>
      <c r="T122" t="s">
        <v>101</v>
      </c>
      <c r="U122" t="s">
        <v>295</v>
      </c>
      <c r="V122" t="s">
        <v>295</v>
      </c>
      <c r="W122" s="1"/>
      <c r="X122" s="97"/>
      <c r="Y122" s="106"/>
    </row>
    <row r="123" spans="1:25" x14ac:dyDescent="0.25">
      <c r="A123">
        <v>59</v>
      </c>
      <c r="B123" t="s">
        <v>92</v>
      </c>
      <c r="C123" t="s">
        <v>272</v>
      </c>
      <c r="D123" t="s">
        <v>273</v>
      </c>
      <c r="E123" s="81" t="s">
        <v>330</v>
      </c>
      <c r="F123" t="s">
        <v>11</v>
      </c>
      <c r="G123" t="s">
        <v>329</v>
      </c>
      <c r="I123" s="30" t="s">
        <v>331</v>
      </c>
      <c r="J123" s="83"/>
      <c r="K123" t="s">
        <v>12</v>
      </c>
      <c r="L123">
        <v>0.65800000000000003</v>
      </c>
      <c r="M123">
        <v>1</v>
      </c>
      <c r="N123">
        <v>100</v>
      </c>
      <c r="O123" s="1">
        <f t="shared" si="10"/>
        <v>100</v>
      </c>
      <c r="P123" s="54">
        <f t="shared" si="7"/>
        <v>65.8</v>
      </c>
      <c r="Q123" s="22">
        <v>60</v>
      </c>
      <c r="S123" s="37">
        <v>1</v>
      </c>
      <c r="T123" t="s">
        <v>101</v>
      </c>
      <c r="U123" t="s">
        <v>295</v>
      </c>
      <c r="V123" t="s">
        <v>295</v>
      </c>
      <c r="W123" s="1"/>
      <c r="X123" s="97"/>
      <c r="Y123" s="106"/>
    </row>
    <row r="124" spans="1:25" x14ac:dyDescent="0.25">
      <c r="A124">
        <v>60</v>
      </c>
      <c r="B124" t="s">
        <v>92</v>
      </c>
      <c r="C124" s="80" t="s">
        <v>351</v>
      </c>
      <c r="D124" t="s">
        <v>355</v>
      </c>
      <c r="E124" t="s">
        <v>354</v>
      </c>
      <c r="F124" t="s">
        <v>11</v>
      </c>
      <c r="G124" t="s">
        <v>354</v>
      </c>
      <c r="I124" s="30" t="s">
        <v>356</v>
      </c>
      <c r="J124" s="83"/>
      <c r="K124">
        <v>1700</v>
      </c>
      <c r="L124">
        <v>0.34499999999999997</v>
      </c>
      <c r="M124">
        <v>10</v>
      </c>
      <c r="N124">
        <v>3</v>
      </c>
      <c r="O124" s="1">
        <f t="shared" si="10"/>
        <v>30</v>
      </c>
      <c r="P124" s="54">
        <f t="shared" si="7"/>
        <v>10.35</v>
      </c>
      <c r="Q124" s="22">
        <v>15</v>
      </c>
      <c r="S124" s="37">
        <v>1</v>
      </c>
      <c r="T124" t="s">
        <v>101</v>
      </c>
      <c r="U124" t="s">
        <v>101</v>
      </c>
      <c r="V124" t="s">
        <v>101</v>
      </c>
      <c r="W124" s="1"/>
      <c r="X124" s="97"/>
      <c r="Y124" s="106"/>
    </row>
    <row r="125" spans="1:25" x14ac:dyDescent="0.25">
      <c r="A125">
        <v>61</v>
      </c>
      <c r="B125" t="s">
        <v>92</v>
      </c>
      <c r="C125" s="80" t="s">
        <v>352</v>
      </c>
      <c r="D125" t="s">
        <v>348</v>
      </c>
      <c r="E125" t="s">
        <v>357</v>
      </c>
      <c r="F125" t="s">
        <v>11</v>
      </c>
      <c r="G125" t="s">
        <v>357</v>
      </c>
      <c r="I125" s="30" t="s">
        <v>358</v>
      </c>
      <c r="J125" s="83"/>
      <c r="K125">
        <v>750</v>
      </c>
      <c r="L125">
        <v>0.34499999999999997</v>
      </c>
      <c r="M125">
        <v>10</v>
      </c>
      <c r="N125">
        <v>4</v>
      </c>
      <c r="O125" s="1">
        <f t="shared" si="10"/>
        <v>40</v>
      </c>
      <c r="P125" s="54">
        <f t="shared" si="7"/>
        <v>13.799999999999999</v>
      </c>
      <c r="Q125" s="22">
        <f>2*15</f>
        <v>30</v>
      </c>
      <c r="S125" s="37">
        <v>1</v>
      </c>
      <c r="T125" t="s">
        <v>101</v>
      </c>
      <c r="U125" t="s">
        <v>101</v>
      </c>
      <c r="V125" t="s">
        <v>101</v>
      </c>
      <c r="W125" s="1"/>
      <c r="X125" s="97"/>
      <c r="Y125" s="106"/>
    </row>
    <row r="126" spans="1:25" x14ac:dyDescent="0.25">
      <c r="A126">
        <v>61</v>
      </c>
      <c r="B126" t="s">
        <v>92</v>
      </c>
      <c r="C126" s="80" t="s">
        <v>353</v>
      </c>
      <c r="J126" s="83"/>
      <c r="O126" s="1">
        <f t="shared" si="10"/>
        <v>0</v>
      </c>
      <c r="P126" s="54">
        <f t="shared" si="7"/>
        <v>0</v>
      </c>
      <c r="S126" s="37"/>
      <c r="T126" t="s">
        <v>101</v>
      </c>
      <c r="U126" t="s">
        <v>101</v>
      </c>
      <c r="V126" t="s">
        <v>101</v>
      </c>
      <c r="W126" s="1"/>
      <c r="X126" s="97"/>
      <c r="Y126" s="106"/>
    </row>
    <row r="127" spans="1:25" x14ac:dyDescent="0.25">
      <c r="A127">
        <v>62</v>
      </c>
      <c r="B127" t="s">
        <v>96</v>
      </c>
      <c r="C127" s="80" t="s">
        <v>305</v>
      </c>
      <c r="D127" t="s">
        <v>308</v>
      </c>
      <c r="E127" t="s">
        <v>310</v>
      </c>
      <c r="F127" t="s">
        <v>11</v>
      </c>
      <c r="G127" t="s">
        <v>309</v>
      </c>
      <c r="I127" t="s">
        <v>306</v>
      </c>
      <c r="J127" s="83"/>
      <c r="K127">
        <v>600</v>
      </c>
      <c r="L127">
        <v>3.206</v>
      </c>
      <c r="M127">
        <v>300</v>
      </c>
      <c r="N127">
        <v>1</v>
      </c>
      <c r="O127" s="1">
        <f t="shared" si="10"/>
        <v>300</v>
      </c>
      <c r="P127" s="54">
        <f t="shared" si="7"/>
        <v>961.8</v>
      </c>
      <c r="Q127" s="22">
        <f>24*2*5</f>
        <v>240</v>
      </c>
      <c r="S127" s="37">
        <v>0</v>
      </c>
      <c r="W127" s="1"/>
      <c r="X127" s="97"/>
      <c r="Y127" s="106"/>
    </row>
    <row r="128" spans="1:25" x14ac:dyDescent="0.25">
      <c r="A128">
        <v>63</v>
      </c>
      <c r="B128" t="s">
        <v>96</v>
      </c>
      <c r="C128" s="80" t="s">
        <v>312</v>
      </c>
      <c r="D128" t="s">
        <v>311</v>
      </c>
      <c r="E128" t="s">
        <v>314</v>
      </c>
      <c r="F128" t="s">
        <v>11</v>
      </c>
      <c r="G128" t="s">
        <v>313</v>
      </c>
      <c r="I128" s="30" t="s">
        <v>366</v>
      </c>
      <c r="J128" s="83"/>
      <c r="K128">
        <v>225</v>
      </c>
      <c r="L128">
        <v>2.3660000000000001</v>
      </c>
      <c r="M128">
        <v>5</v>
      </c>
      <c r="N128">
        <v>50</v>
      </c>
      <c r="O128" s="1">
        <f t="shared" si="10"/>
        <v>250</v>
      </c>
      <c r="P128" s="54">
        <f t="shared" si="7"/>
        <v>591.5</v>
      </c>
      <c r="Q128" s="22">
        <v>240</v>
      </c>
      <c r="S128" s="37">
        <v>1</v>
      </c>
      <c r="T128" t="s">
        <v>101</v>
      </c>
      <c r="U128" t="s">
        <v>101</v>
      </c>
      <c r="V128" t="s">
        <v>101</v>
      </c>
      <c r="W128" s="1"/>
      <c r="X128" s="97"/>
      <c r="Y128" s="106"/>
    </row>
    <row r="129" spans="1:25" x14ac:dyDescent="0.25">
      <c r="A129">
        <v>64</v>
      </c>
      <c r="B129" t="s">
        <v>96</v>
      </c>
      <c r="C129" s="80" t="s">
        <v>307</v>
      </c>
      <c r="D129" t="s">
        <v>359</v>
      </c>
      <c r="E129" t="s">
        <v>361</v>
      </c>
      <c r="F129" t="s">
        <v>11</v>
      </c>
      <c r="G129" t="s">
        <v>360</v>
      </c>
      <c r="I129" s="30" t="s">
        <v>362</v>
      </c>
      <c r="J129" s="83"/>
      <c r="K129">
        <v>8500</v>
      </c>
      <c r="L129">
        <f>0.168/10</f>
        <v>1.6800000000000002E-2</v>
      </c>
      <c r="M129">
        <v>10</v>
      </c>
      <c r="N129">
        <v>20</v>
      </c>
      <c r="O129" s="1">
        <f t="shared" si="10"/>
        <v>200</v>
      </c>
      <c r="P129" s="54">
        <f t="shared" si="7"/>
        <v>3.3600000000000008</v>
      </c>
      <c r="Q129" s="22">
        <f>19*2*5</f>
        <v>190</v>
      </c>
      <c r="S129" s="37">
        <v>1</v>
      </c>
      <c r="T129" t="s">
        <v>101</v>
      </c>
      <c r="U129" t="s">
        <v>101</v>
      </c>
      <c r="V129" t="s">
        <v>101</v>
      </c>
      <c r="W129" s="1"/>
      <c r="Y129" s="106"/>
    </row>
    <row r="130" spans="1:25" x14ac:dyDescent="0.25">
      <c r="A130">
        <v>65</v>
      </c>
      <c r="B130" t="s">
        <v>96</v>
      </c>
      <c r="C130" s="111" t="s">
        <v>320</v>
      </c>
      <c r="D130" t="s">
        <v>196</v>
      </c>
      <c r="E130" t="s">
        <v>379</v>
      </c>
      <c r="F130" t="s">
        <v>380</v>
      </c>
      <c r="G130" t="s">
        <v>378</v>
      </c>
      <c r="J130" s="83"/>
      <c r="O130" s="1">
        <f t="shared" si="10"/>
        <v>0</v>
      </c>
      <c r="P130" s="54">
        <f t="shared" si="7"/>
        <v>0</v>
      </c>
      <c r="Q130" s="22">
        <v>10</v>
      </c>
      <c r="S130" s="37">
        <v>1</v>
      </c>
      <c r="T130" t="s">
        <v>101</v>
      </c>
      <c r="U130" t="s">
        <v>101</v>
      </c>
      <c r="V130" t="s">
        <v>101</v>
      </c>
      <c r="W130" s="1"/>
      <c r="X130" s="97"/>
      <c r="Y130" s="106"/>
    </row>
    <row r="131" spans="1:25" x14ac:dyDescent="0.25">
      <c r="A131">
        <v>66</v>
      </c>
      <c r="B131" t="s">
        <v>96</v>
      </c>
      <c r="C131" s="110" t="s">
        <v>367</v>
      </c>
      <c r="J131" s="83"/>
      <c r="O131" s="1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x14ac:dyDescent="0.25">
      <c r="A132">
        <v>67</v>
      </c>
      <c r="B132" t="s">
        <v>94</v>
      </c>
      <c r="C132" s="80" t="s">
        <v>321</v>
      </c>
      <c r="D132" t="s">
        <v>324</v>
      </c>
      <c r="F132" t="s">
        <v>11</v>
      </c>
      <c r="G132" t="s">
        <v>323</v>
      </c>
      <c r="I132" s="30" t="s">
        <v>363</v>
      </c>
      <c r="J132" s="83"/>
      <c r="K132">
        <v>133</v>
      </c>
      <c r="L132">
        <v>2.31</v>
      </c>
      <c r="M132">
        <v>1</v>
      </c>
      <c r="N132">
        <v>20</v>
      </c>
      <c r="O132" s="1">
        <f t="shared" ref="O132:O141" si="11">M132*N132</f>
        <v>20</v>
      </c>
      <c r="P132" s="54">
        <f t="shared" si="7"/>
        <v>46.2</v>
      </c>
      <c r="Q132" s="22">
        <f>3*5</f>
        <v>15</v>
      </c>
      <c r="S132" s="37">
        <v>1</v>
      </c>
      <c r="T132" t="s">
        <v>101</v>
      </c>
      <c r="U132" t="s">
        <v>101</v>
      </c>
      <c r="V132" t="s">
        <v>101</v>
      </c>
      <c r="W132" s="1"/>
      <c r="X132" s="97"/>
      <c r="Y132" s="106"/>
    </row>
    <row r="133" spans="1:25" x14ac:dyDescent="0.25">
      <c r="A133">
        <v>68</v>
      </c>
      <c r="B133" t="s">
        <v>94</v>
      </c>
      <c r="C133" s="80" t="s">
        <v>322</v>
      </c>
      <c r="D133" t="s">
        <v>128</v>
      </c>
      <c r="F133" t="s">
        <v>11</v>
      </c>
      <c r="G133" t="s">
        <v>364</v>
      </c>
      <c r="I133" s="30" t="s">
        <v>365</v>
      </c>
      <c r="J133" s="83"/>
      <c r="K133">
        <v>325</v>
      </c>
      <c r="L133">
        <v>5.8739999999999997</v>
      </c>
      <c r="M133">
        <v>5</v>
      </c>
      <c r="N133">
        <v>4</v>
      </c>
      <c r="O133" s="1">
        <f t="shared" si="11"/>
        <v>20</v>
      </c>
      <c r="P133" s="54">
        <f t="shared" si="7"/>
        <v>117.47999999999999</v>
      </c>
      <c r="Q133" s="22">
        <f>3*5</f>
        <v>15</v>
      </c>
      <c r="S133" s="37">
        <v>1</v>
      </c>
      <c r="T133" t="s">
        <v>101</v>
      </c>
      <c r="U133" t="s">
        <v>101</v>
      </c>
      <c r="V133" t="s">
        <v>101</v>
      </c>
      <c r="W133" s="1"/>
      <c r="X133" s="97"/>
      <c r="Y133" s="106"/>
    </row>
    <row r="134" spans="1:25" x14ac:dyDescent="0.25">
      <c r="A134">
        <v>70</v>
      </c>
      <c r="B134" t="s">
        <v>94</v>
      </c>
      <c r="C134" s="80" t="s">
        <v>325</v>
      </c>
      <c r="D134" t="s">
        <v>311</v>
      </c>
      <c r="E134" t="s">
        <v>328</v>
      </c>
      <c r="F134" t="s">
        <v>11</v>
      </c>
      <c r="G134" t="s">
        <v>327</v>
      </c>
      <c r="I134" t="s">
        <v>326</v>
      </c>
      <c r="J134" s="83"/>
      <c r="K134">
        <v>300</v>
      </c>
      <c r="L134">
        <v>1.84</v>
      </c>
      <c r="M134">
        <v>1</v>
      </c>
      <c r="N134">
        <v>32</v>
      </c>
      <c r="O134" s="1">
        <f t="shared" si="11"/>
        <v>32</v>
      </c>
      <c r="P134" s="54">
        <f t="shared" si="7"/>
        <v>58.88</v>
      </c>
      <c r="Q134" s="22">
        <f>2*3*5</f>
        <v>30</v>
      </c>
      <c r="S134" s="37">
        <v>0</v>
      </c>
      <c r="T134" t="s">
        <v>295</v>
      </c>
      <c r="U134" t="s">
        <v>101</v>
      </c>
      <c r="V134" t="s">
        <v>101</v>
      </c>
      <c r="W134" s="1"/>
      <c r="X134" s="97"/>
      <c r="Y134" s="106"/>
    </row>
    <row r="135" spans="1:25" x14ac:dyDescent="0.25">
      <c r="A135">
        <v>71</v>
      </c>
      <c r="B135" t="s">
        <v>94</v>
      </c>
      <c r="C135" s="80" t="s">
        <v>332</v>
      </c>
      <c r="D135" t="s">
        <v>335</v>
      </c>
      <c r="E135" t="s">
        <v>332</v>
      </c>
      <c r="F135" t="s">
        <v>11</v>
      </c>
      <c r="G135" t="s">
        <v>334</v>
      </c>
      <c r="I135" t="s">
        <v>333</v>
      </c>
      <c r="J135" s="83"/>
      <c r="K135">
        <v>250</v>
      </c>
      <c r="L135">
        <v>0.88900000000000001</v>
      </c>
      <c r="M135">
        <v>1</v>
      </c>
      <c r="N135">
        <v>25</v>
      </c>
      <c r="O135" s="1">
        <f t="shared" si="11"/>
        <v>25</v>
      </c>
      <c r="P135" s="54">
        <f t="shared" ref="P135:P141" si="12">L135*M135*N135</f>
        <v>22.225000000000001</v>
      </c>
      <c r="S135" s="37">
        <v>1</v>
      </c>
      <c r="T135" t="s">
        <v>295</v>
      </c>
      <c r="U135" t="s">
        <v>101</v>
      </c>
      <c r="V135" t="s">
        <v>101</v>
      </c>
      <c r="W135" s="1"/>
      <c r="X135" s="97"/>
      <c r="Y135" s="106"/>
    </row>
    <row r="136" spans="1:25" x14ac:dyDescent="0.25">
      <c r="A136">
        <v>69</v>
      </c>
      <c r="B136" t="s">
        <v>129</v>
      </c>
      <c r="C136" s="80" t="s">
        <v>339</v>
      </c>
      <c r="D136" t="s">
        <v>340</v>
      </c>
      <c r="E136" t="s">
        <v>316</v>
      </c>
      <c r="F136" t="s">
        <v>11</v>
      </c>
      <c r="G136" t="s">
        <v>315</v>
      </c>
      <c r="I136" s="30" t="s">
        <v>373</v>
      </c>
      <c r="J136" s="83"/>
      <c r="K136">
        <v>58</v>
      </c>
      <c r="L136">
        <f>5.3/10</f>
        <v>0.53</v>
      </c>
      <c r="M136">
        <v>10</v>
      </c>
      <c r="N136">
        <v>4</v>
      </c>
      <c r="O136" s="1">
        <f t="shared" si="11"/>
        <v>40</v>
      </c>
      <c r="P136" s="54">
        <f t="shared" si="12"/>
        <v>21.200000000000003</v>
      </c>
      <c r="Q136" s="22">
        <f>6*5</f>
        <v>30</v>
      </c>
      <c r="S136" s="37">
        <v>1</v>
      </c>
      <c r="T136" t="s">
        <v>101</v>
      </c>
      <c r="U136" t="s">
        <v>101</v>
      </c>
      <c r="V136" t="s">
        <v>101</v>
      </c>
      <c r="W136" s="1"/>
      <c r="X136" s="97"/>
      <c r="Y136" s="106"/>
    </row>
    <row r="137" spans="1:25" x14ac:dyDescent="0.25">
      <c r="A137">
        <v>70</v>
      </c>
      <c r="B137" t="s">
        <v>92</v>
      </c>
      <c r="C137" s="80" t="s">
        <v>369</v>
      </c>
      <c r="D137" t="s">
        <v>370</v>
      </c>
      <c r="E137" t="s">
        <v>368</v>
      </c>
      <c r="F137" t="s">
        <v>11</v>
      </c>
      <c r="G137" t="s">
        <v>371</v>
      </c>
      <c r="I137" s="30" t="s">
        <v>372</v>
      </c>
      <c r="J137" s="83"/>
      <c r="K137">
        <v>105</v>
      </c>
      <c r="L137">
        <v>1.27</v>
      </c>
      <c r="M137">
        <v>5</v>
      </c>
      <c r="N137">
        <v>4</v>
      </c>
      <c r="O137" s="1">
        <f t="shared" si="11"/>
        <v>20</v>
      </c>
      <c r="P137" s="54">
        <f t="shared" si="12"/>
        <v>25.4</v>
      </c>
      <c r="Q137" s="22">
        <f>3*5</f>
        <v>15</v>
      </c>
      <c r="S137" s="37">
        <v>1</v>
      </c>
      <c r="T137" t="s">
        <v>101</v>
      </c>
      <c r="U137" t="s">
        <v>101</v>
      </c>
      <c r="V137" t="s">
        <v>101</v>
      </c>
      <c r="W137" s="1"/>
      <c r="X137" s="97"/>
      <c r="Y137" s="106"/>
    </row>
    <row r="138" spans="1:25" x14ac:dyDescent="0.25">
      <c r="A138">
        <v>64</v>
      </c>
      <c r="C138" s="80"/>
      <c r="J138" s="83"/>
      <c r="O138" s="1">
        <f t="shared" si="11"/>
        <v>0</v>
      </c>
      <c r="P138" s="54">
        <f t="shared" si="12"/>
        <v>0</v>
      </c>
      <c r="S138" s="37"/>
      <c r="W138" s="1"/>
      <c r="Y138" s="106"/>
    </row>
    <row r="139" spans="1:25" x14ac:dyDescent="0.25">
      <c r="A139">
        <v>64</v>
      </c>
      <c r="C139" s="80"/>
      <c r="J139" s="83"/>
      <c r="O139" s="1">
        <f t="shared" si="11"/>
        <v>0</v>
      </c>
      <c r="P139" s="54">
        <f t="shared" si="12"/>
        <v>0</v>
      </c>
      <c r="S139" s="37"/>
      <c r="W139" s="1"/>
      <c r="Y139" s="106"/>
    </row>
    <row r="140" spans="1:25" x14ac:dyDescent="0.25">
      <c r="A140">
        <v>64</v>
      </c>
      <c r="C140" s="80"/>
      <c r="J140" s="83"/>
      <c r="O140" s="1">
        <f t="shared" si="11"/>
        <v>0</v>
      </c>
      <c r="P140" s="54">
        <f t="shared" si="12"/>
        <v>0</v>
      </c>
      <c r="S140" s="37"/>
      <c r="W140" s="1"/>
      <c r="Y140" s="106"/>
    </row>
    <row r="141" spans="1:25" ht="15.75" thickBot="1" x14ac:dyDescent="0.3">
      <c r="A141">
        <v>64</v>
      </c>
      <c r="C141" s="80"/>
      <c r="J141" s="83"/>
      <c r="O141" s="1">
        <f t="shared" si="11"/>
        <v>0</v>
      </c>
      <c r="P141" s="54">
        <f t="shared" si="12"/>
        <v>0</v>
      </c>
      <c r="S141" s="37"/>
      <c r="W141" s="1"/>
      <c r="Y141" s="106"/>
    </row>
    <row r="142" spans="1:25" ht="15.75" thickTop="1" x14ac:dyDescent="0.25">
      <c r="A142" s="58" t="s">
        <v>131</v>
      </c>
      <c r="B142" s="58"/>
      <c r="C142" s="58"/>
      <c r="D142" s="58"/>
      <c r="E142" s="58"/>
      <c r="F142" s="58"/>
      <c r="G142" s="58"/>
      <c r="H142" s="58"/>
      <c r="I142" s="58"/>
      <c r="J142" s="88">
        <f>SUMPRODUCT(Beschaffung[Berechnt.
Einzelpreis],Beschaffung[Da?])</f>
        <v>2031.73</v>
      </c>
      <c r="K142" s="58"/>
      <c r="L142" s="59"/>
      <c r="M142" s="58"/>
      <c r="N142" s="58"/>
      <c r="O142" s="58"/>
      <c r="P142" s="59">
        <f>SUMIF(S2:S141,"=1",$P2:$P141)</f>
        <v>11612.534000000001</v>
      </c>
      <c r="Q142" s="60"/>
      <c r="R142" s="61"/>
      <c r="S142" s="62"/>
      <c r="T142" s="58">
        <f>SUMIF(T2:T141,"=ja",$P2:$P141)</f>
        <v>11822.464</v>
      </c>
      <c r="U142" s="58">
        <f>SUMIF(U2:U141,"=ja",$P2:$P141)</f>
        <v>10032.364</v>
      </c>
      <c r="V142" s="58"/>
      <c r="W142" s="58">
        <f>SUBTOTAL(103,Beschaffung[Da?])</f>
        <v>21</v>
      </c>
      <c r="X142" s="58"/>
      <c r="Y142" s="108"/>
    </row>
    <row r="143" spans="1:25" ht="64.5" x14ac:dyDescent="0.25">
      <c r="T143" s="96" t="s">
        <v>73</v>
      </c>
    </row>
    <row r="144" spans="1:25" x14ac:dyDescent="0.25">
      <c r="M144" t="s">
        <v>197</v>
      </c>
      <c r="P144">
        <f>SUMIF(T4:T143,"=ja",$P4:$P143)</f>
        <v>11721.344000000001</v>
      </c>
    </row>
    <row r="145" spans="3:34" x14ac:dyDescent="0.25">
      <c r="C145" t="s">
        <v>368</v>
      </c>
    </row>
    <row r="147" spans="3:34" x14ac:dyDescent="0.25">
      <c r="N147" s="80"/>
      <c r="Q147"/>
      <c r="R147"/>
      <c r="U147" s="83"/>
      <c r="Z147" s="1"/>
      <c r="AA147" s="54"/>
      <c r="AB147" s="22"/>
      <c r="AC147" s="1"/>
      <c r="AD147" s="37"/>
      <c r="AH147" s="1"/>
    </row>
  </sheetData>
  <conditionalFormatting sqref="A2:W43 A44:P44 R44:W44 Q44:Q45 A63:W63 A64:F64 H64:W64 A46:W61 A116:S116 A115:U115 W115:W116 P116:P123 T116:U123 V115:V123 A65:W114">
    <cfRule type="expression" dxfId="67" priority="42">
      <formula>($A1&lt;&gt;$A2)</formula>
    </cfRule>
  </conditionalFormatting>
  <conditionalFormatting sqref="P2:P123">
    <cfRule type="containsText" dxfId="66" priority="37" operator="containsText" text="ja">
      <formula>NOT(ISERROR(SEARCH("ja",P2)))</formula>
    </cfRule>
  </conditionalFormatting>
  <conditionalFormatting sqref="K2:K32 K34:K123">
    <cfRule type="cellIs" dxfId="65" priority="36" operator="equal">
      <formula>0</formula>
    </cfRule>
  </conditionalFormatting>
  <conditionalFormatting sqref="C2:C32 C34:C94">
    <cfRule type="expression" dxfId="64" priority="31">
      <formula>(T2="nein")</formula>
    </cfRule>
  </conditionalFormatting>
  <conditionalFormatting sqref="W2:W32 W34:W123">
    <cfRule type="cellIs" dxfId="63" priority="30" operator="greaterThan">
      <formula>0</formula>
    </cfRule>
  </conditionalFormatting>
  <conditionalFormatting sqref="T2:T32 T34:T123">
    <cfRule type="cellIs" dxfId="62" priority="29" operator="equal">
      <formula>"ja"</formula>
    </cfRule>
  </conditionalFormatting>
  <conditionalFormatting sqref="J2:J32 J34:J123">
    <cfRule type="cellIs" dxfId="61" priority="49" operator="notEqual">
      <formula>0</formula>
    </cfRule>
  </conditionalFormatting>
  <conditionalFormatting sqref="P33">
    <cfRule type="containsText" dxfId="60" priority="26" operator="containsText" text="ja">
      <formula>NOT(ISERROR(SEARCH("ja",P33)))</formula>
    </cfRule>
  </conditionalFormatting>
  <conditionalFormatting sqref="K33">
    <cfRule type="cellIs" dxfId="59" priority="25" operator="equal">
      <formula>0</formula>
    </cfRule>
  </conditionalFormatting>
  <conditionalFormatting sqref="C33">
    <cfRule type="expression" dxfId="58" priority="24">
      <formula>(T33="nein")</formula>
    </cfRule>
  </conditionalFormatting>
  <conditionalFormatting sqref="W33">
    <cfRule type="cellIs" dxfId="57" priority="23" operator="greaterThan">
      <formula>0</formula>
    </cfRule>
  </conditionalFormatting>
  <conditionalFormatting sqref="T33">
    <cfRule type="cellIs" dxfId="56" priority="22" operator="equal">
      <formula>"ja"</formula>
    </cfRule>
  </conditionalFormatting>
  <conditionalFormatting sqref="J33">
    <cfRule type="cellIs" dxfId="55" priority="28" operator="notEqual">
      <formula>0</formula>
    </cfRule>
  </conditionalFormatting>
  <conditionalFormatting sqref="A45:P45 R45:W45 A62:W62 A117:S117 F118:F123 S118:S123 W117:W123">
    <cfRule type="expression" dxfId="54" priority="51">
      <formula>($A43&lt;&gt;$A45)</formula>
    </cfRule>
  </conditionalFormatting>
  <conditionalFormatting sqref="A123:E123 G123:R123">
    <cfRule type="expression" dxfId="53" priority="78">
      <formula>($A115&lt;&gt;$A123)</formula>
    </cfRule>
  </conditionalFormatting>
  <conditionalFormatting sqref="A122:E122 G122:R122">
    <cfRule type="expression" dxfId="52" priority="81">
      <formula>($A115&lt;&gt;$A122)</formula>
    </cfRule>
  </conditionalFormatting>
  <conditionalFormatting sqref="A121:C121 G121:R121 E121">
    <cfRule type="expression" dxfId="51" priority="84">
      <formula>($A115&lt;&gt;$A121)</formula>
    </cfRule>
  </conditionalFormatting>
  <conditionalFormatting sqref="A120:E120 G120:R120 D118:D119 D121">
    <cfRule type="expression" dxfId="50" priority="87">
      <formula>($A113&lt;&gt;$A118)</formula>
    </cfRule>
  </conditionalFormatting>
  <conditionalFormatting sqref="A119:C119 G119:R119 E119 L118">
    <cfRule type="expression" dxfId="49" priority="90">
      <formula>($A114&lt;&gt;$A118)</formula>
    </cfRule>
  </conditionalFormatting>
  <conditionalFormatting sqref="A118:C118 G118:K118 E118 M118:R118">
    <cfRule type="expression" dxfId="48" priority="93">
      <formula>($A115&lt;&gt;$A118)</formula>
    </cfRule>
  </conditionalFormatting>
  <conditionalFormatting sqref="L147:AH147">
    <cfRule type="expression" dxfId="47" priority="13">
      <formula>($A146&lt;&gt;$A147)</formula>
    </cfRule>
  </conditionalFormatting>
  <conditionalFormatting sqref="AA147">
    <cfRule type="containsText" dxfId="46" priority="12" operator="containsText" text="ja">
      <formula>NOT(ISERROR(SEARCH("ja",AA147)))</formula>
    </cfRule>
  </conditionalFormatting>
  <conditionalFormatting sqref="V147">
    <cfRule type="cellIs" dxfId="45" priority="11" operator="equal">
      <formula>0</formula>
    </cfRule>
  </conditionalFormatting>
  <conditionalFormatting sqref="N147">
    <cfRule type="expression" dxfId="44" priority="10">
      <formula>(AE147="nein")</formula>
    </cfRule>
  </conditionalFormatting>
  <conditionalFormatting sqref="AH147">
    <cfRule type="cellIs" dxfId="43" priority="9" operator="greaterThan">
      <formula>0</formula>
    </cfRule>
  </conditionalFormatting>
  <conditionalFormatting sqref="AE147">
    <cfRule type="cellIs" dxfId="42" priority="8" operator="equal">
      <formula>"ja"</formula>
    </cfRule>
  </conditionalFormatting>
  <conditionalFormatting sqref="U147">
    <cfRule type="cellIs" dxfId="41" priority="14" operator="notEqual">
      <formula>0</formula>
    </cfRule>
  </conditionalFormatting>
  <conditionalFormatting sqref="A124:W141">
    <cfRule type="expression" dxfId="40" priority="6">
      <formula>($A123&lt;&gt;$A124)</formula>
    </cfRule>
  </conditionalFormatting>
  <conditionalFormatting sqref="P124:P141">
    <cfRule type="containsText" dxfId="39" priority="5" operator="containsText" text="ja">
      <formula>NOT(ISERROR(SEARCH("ja",P124)))</formula>
    </cfRule>
  </conditionalFormatting>
  <conditionalFormatting sqref="K124:K141">
    <cfRule type="cellIs" dxfId="38" priority="4" operator="equal">
      <formula>0</formula>
    </cfRule>
  </conditionalFormatting>
  <conditionalFormatting sqref="C124:C141">
    <cfRule type="expression" dxfId="37" priority="3">
      <formula>(T124="nein")</formula>
    </cfRule>
  </conditionalFormatting>
  <conditionalFormatting sqref="W124:W141">
    <cfRule type="cellIs" dxfId="36" priority="2" operator="greaterThan">
      <formula>0</formula>
    </cfRule>
  </conditionalFormatting>
  <conditionalFormatting sqref="T124:T141">
    <cfRule type="cellIs" dxfId="35" priority="1" operator="equal">
      <formula>"ja"</formula>
    </cfRule>
  </conditionalFormatting>
  <conditionalFormatting sqref="J124:J141">
    <cfRule type="cellIs" dxfId="34" priority="7" operator="notEqual">
      <formula>0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  <hyperlink ref="I111" r:id="rId59"/>
    <hyperlink ref="I127" r:id="rId60"/>
    <hyperlink ref="I120" r:id="rId61"/>
    <hyperlink ref="I134" r:id="rId62"/>
    <hyperlink ref="I123" r:id="rId63"/>
    <hyperlink ref="I135" r:id="rId64"/>
    <hyperlink ref="I119" r:id="rId65"/>
    <hyperlink ref="I121" r:id="rId66"/>
    <hyperlink ref="I118" r:id="rId67"/>
    <hyperlink ref="I122" r:id="rId68"/>
    <hyperlink ref="I124" r:id="rId69"/>
    <hyperlink ref="I125" r:id="rId70"/>
    <hyperlink ref="I129" r:id="rId71"/>
    <hyperlink ref="I132" r:id="rId72"/>
    <hyperlink ref="I133" r:id="rId73"/>
    <hyperlink ref="I128" r:id="rId74"/>
    <hyperlink ref="I137" r:id="rId75"/>
    <hyperlink ref="I136" r:id="rId76"/>
    <hyperlink ref="I109" r:id="rId77"/>
  </hyperlinks>
  <pageMargins left="0.7" right="0.7" top="0.78740157499999996" bottom="0.78740157499999996" header="0.3" footer="0.3"/>
  <pageSetup paperSize="9" orientation="portrait" r:id="rId78"/>
  <legacyDrawing r:id="rId79"/>
  <tableParts count="1">
    <tablePart r:id="rId80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5" x14ac:dyDescent="0.25"/>
  <cols>
    <col min="1" max="1" width="49.5703125" customWidth="1"/>
  </cols>
  <sheetData>
    <row r="2" spans="1:1" x14ac:dyDescent="0.25">
      <c r="A2" s="20" t="s">
        <v>80</v>
      </c>
    </row>
    <row r="4" spans="1:1" x14ac:dyDescent="0.25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5" x14ac:dyDescent="0.25"/>
  <cols>
    <col min="1" max="1" width="23.5703125" customWidth="1"/>
  </cols>
  <sheetData>
    <row r="1" spans="1:1" x14ac:dyDescent="0.25">
      <c r="A1" t="s">
        <v>89</v>
      </c>
    </row>
    <row r="3" spans="1:1" x14ac:dyDescent="0.25">
      <c r="A3" t="s">
        <v>187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90</v>
      </c>
    </row>
    <row r="11" spans="1:1" x14ac:dyDescent="0.25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28.85546875" customWidth="1"/>
  </cols>
  <sheetData>
    <row r="1" spans="1:3" ht="33.75" x14ac:dyDescent="0.5">
      <c r="A1" s="31" t="s">
        <v>112</v>
      </c>
    </row>
    <row r="3" spans="1:3" ht="15.75" thickBot="1" x14ac:dyDescent="0.3">
      <c r="C3" s="32">
        <f>SUM(C4:C14)</f>
        <v>16225</v>
      </c>
    </row>
    <row r="4" spans="1:3" ht="15.75" thickTop="1" x14ac:dyDescent="0.25">
      <c r="A4" t="s">
        <v>123</v>
      </c>
      <c r="B4">
        <v>5</v>
      </c>
      <c r="C4">
        <v>150</v>
      </c>
    </row>
    <row r="5" spans="1:3" x14ac:dyDescent="0.25">
      <c r="A5" t="s">
        <v>113</v>
      </c>
      <c r="B5">
        <f>3*5</f>
        <v>15</v>
      </c>
      <c r="C5">
        <f>B5*30</f>
        <v>450</v>
      </c>
    </row>
    <row r="6" spans="1:3" x14ac:dyDescent="0.25">
      <c r="A6" t="s">
        <v>114</v>
      </c>
      <c r="B6">
        <f>5*2</f>
        <v>10</v>
      </c>
      <c r="C6">
        <f>B6*300</f>
        <v>3000</v>
      </c>
    </row>
    <row r="7" spans="1:3" x14ac:dyDescent="0.25">
      <c r="A7" t="s">
        <v>115</v>
      </c>
      <c r="B7">
        <f>3*5</f>
        <v>15</v>
      </c>
      <c r="C7">
        <f>B7*25</f>
        <v>375</v>
      </c>
    </row>
    <row r="8" spans="1:3" x14ac:dyDescent="0.25">
      <c r="A8" t="s">
        <v>116</v>
      </c>
      <c r="B8">
        <f>3*5</f>
        <v>15</v>
      </c>
      <c r="C8">
        <f t="shared" ref="C8:C12" si="0">B8*25</f>
        <v>375</v>
      </c>
    </row>
    <row r="9" spans="1:3" x14ac:dyDescent="0.25">
      <c r="A9" t="s">
        <v>117</v>
      </c>
      <c r="B9">
        <f>3*5</f>
        <v>15</v>
      </c>
      <c r="C9">
        <f t="shared" si="0"/>
        <v>375</v>
      </c>
    </row>
    <row r="10" spans="1:3" x14ac:dyDescent="0.25">
      <c r="A10" t="s">
        <v>118</v>
      </c>
      <c r="B10">
        <f>3*5</f>
        <v>15</v>
      </c>
      <c r="C10">
        <f t="shared" si="0"/>
        <v>375</v>
      </c>
    </row>
    <row r="11" spans="1:3" x14ac:dyDescent="0.25">
      <c r="A11" t="s">
        <v>119</v>
      </c>
      <c r="B11">
        <f>3*5</f>
        <v>15</v>
      </c>
      <c r="C11">
        <f t="shared" si="0"/>
        <v>375</v>
      </c>
    </row>
    <row r="12" spans="1:3" x14ac:dyDescent="0.25">
      <c r="A12" t="s">
        <v>120</v>
      </c>
      <c r="B12">
        <f>2*5</f>
        <v>10</v>
      </c>
      <c r="C12">
        <f t="shared" si="0"/>
        <v>250</v>
      </c>
    </row>
    <row r="13" spans="1:3" x14ac:dyDescent="0.25">
      <c r="A13" t="s">
        <v>121</v>
      </c>
      <c r="B13">
        <f>SUM(B7:B12)</f>
        <v>85</v>
      </c>
      <c r="C13">
        <f>B13*100</f>
        <v>8500</v>
      </c>
    </row>
    <row r="14" spans="1:3" x14ac:dyDescent="0.25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2023-01-09T16:40:55Z</dcterms:modified>
</cp:coreProperties>
</file>