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rojekte\MAPS-2021\Bauteile\"/>
    </mc:Choice>
  </mc:AlternateContent>
  <bookViews>
    <workbookView xWindow="0" yWindow="0" windowWidth="23040" windowHeight="9345"/>
  </bookViews>
  <sheets>
    <sheet name="Bauteile" sheetId="1" r:id="rId1"/>
    <sheet name="Info" sheetId="3" r:id="rId2"/>
    <sheet name="Platinen" sheetId="4" r:id="rId3"/>
    <sheet name="Grob" sheetId="5" r:id="rId4"/>
  </sheets>
  <definedNames>
    <definedName name="_xlnm._FilterDatabase" localSheetId="0" hidden="1">Bauteile!$A$1:$U$146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44" i="1" l="1"/>
  <c r="Q139" i="1" l="1"/>
  <c r="O139" i="1"/>
  <c r="Q143" i="1"/>
  <c r="P143" i="1"/>
  <c r="P144" i="1"/>
  <c r="P145" i="1"/>
  <c r="O143" i="1"/>
  <c r="O144" i="1"/>
  <c r="O145" i="1"/>
  <c r="P146" i="1"/>
  <c r="T146" i="1"/>
  <c r="U146" i="1"/>
  <c r="Q142" i="1"/>
  <c r="Q140" i="1"/>
  <c r="Q141" i="1"/>
  <c r="Q138" i="1"/>
  <c r="Q136" i="1" l="1"/>
  <c r="L136" i="1"/>
  <c r="P136" i="1" s="1"/>
  <c r="Q137" i="1"/>
  <c r="Q133" i="1"/>
  <c r="Q132" i="1"/>
  <c r="L129" i="1"/>
  <c r="Q129" i="1"/>
  <c r="Q125" i="1"/>
  <c r="L118" i="1"/>
  <c r="L121" i="1"/>
  <c r="L120" i="1"/>
  <c r="L119" i="1"/>
  <c r="Q119" i="1"/>
  <c r="Q134" i="1"/>
  <c r="P132" i="1"/>
  <c r="P133" i="1"/>
  <c r="P134" i="1"/>
  <c r="P135" i="1"/>
  <c r="P137" i="1"/>
  <c r="P138" i="1"/>
  <c r="P140" i="1"/>
  <c r="P141" i="1"/>
  <c r="P142" i="1"/>
  <c r="O132" i="1" l="1"/>
  <c r="O133" i="1"/>
  <c r="O134" i="1"/>
  <c r="O135" i="1"/>
  <c r="O136" i="1"/>
  <c r="O137" i="1"/>
  <c r="O138" i="1"/>
  <c r="O140" i="1"/>
  <c r="O141" i="1"/>
  <c r="O142" i="1"/>
  <c r="Q120" i="1" l="1"/>
  <c r="Q127" i="1"/>
  <c r="P116" i="1" l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Q115" i="1"/>
  <c r="Q114" i="1"/>
  <c r="Q113" i="1" l="1"/>
  <c r="Q112" i="1"/>
  <c r="Q111" i="1" l="1"/>
  <c r="Q110" i="1"/>
  <c r="Q37" i="1" l="1"/>
  <c r="Q108" i="1"/>
  <c r="Q16" i="1" l="1"/>
  <c r="N80" i="1" l="1"/>
  <c r="N74" i="1"/>
  <c r="Q74" i="1"/>
  <c r="Q80" i="1"/>
  <c r="P40" i="1"/>
  <c r="O95" i="1" l="1"/>
  <c r="Q58" i="1" l="1"/>
  <c r="P58" i="1"/>
  <c r="N100" i="1"/>
  <c r="Q105" i="1"/>
  <c r="Q100" i="1"/>
  <c r="Q52" i="1"/>
  <c r="O61" i="1" l="1"/>
  <c r="Q46" i="1"/>
  <c r="Q44" i="1"/>
  <c r="Q45" i="1"/>
  <c r="Q43" i="1"/>
  <c r="O44" i="1"/>
  <c r="P33" i="1"/>
  <c r="O33" i="1"/>
  <c r="P10" i="1"/>
  <c r="O10" i="1"/>
  <c r="Q10" i="1"/>
  <c r="Q104" i="1" l="1"/>
  <c r="N104" i="1"/>
  <c r="Q101" i="1" l="1"/>
  <c r="Q99" i="1"/>
  <c r="J146" i="1" l="1"/>
  <c r="Q81" i="1"/>
  <c r="Q96" i="1"/>
  <c r="O96" i="1"/>
  <c r="Q76" i="1"/>
  <c r="Q98" i="1" l="1"/>
  <c r="Q75" i="1"/>
  <c r="Q91" i="1"/>
  <c r="N91" i="1"/>
  <c r="Q89" i="1"/>
  <c r="S83" i="1"/>
  <c r="Q87" i="1"/>
  <c r="N87" i="1"/>
  <c r="P87" i="1" s="1"/>
  <c r="O86" i="1"/>
  <c r="N94" i="1"/>
  <c r="P94" i="1" s="1"/>
  <c r="P91" i="1"/>
  <c r="N90" i="1"/>
  <c r="P90" i="1" s="1"/>
  <c r="N89" i="1"/>
  <c r="O89" i="1" s="1"/>
  <c r="P77" i="1"/>
  <c r="P78" i="1"/>
  <c r="P79" i="1"/>
  <c r="P80" i="1"/>
  <c r="P81" i="1"/>
  <c r="P82" i="1"/>
  <c r="P83" i="1"/>
  <c r="P84" i="1"/>
  <c r="P85" i="1"/>
  <c r="P86" i="1"/>
  <c r="P88" i="1"/>
  <c r="P89" i="1"/>
  <c r="P92" i="1"/>
  <c r="P93" i="1"/>
  <c r="P95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O88" i="1"/>
  <c r="O92" i="1"/>
  <c r="O93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31" i="1"/>
  <c r="O90" i="1" l="1"/>
  <c r="O94" i="1"/>
  <c r="O87" i="1"/>
  <c r="O91" i="1"/>
  <c r="Q83" i="1"/>
  <c r="Q77" i="1" l="1"/>
  <c r="O77" i="1"/>
  <c r="O78" i="1"/>
  <c r="O79" i="1"/>
  <c r="O80" i="1"/>
  <c r="O81" i="1"/>
  <c r="O82" i="1"/>
  <c r="O83" i="1"/>
  <c r="O84" i="1"/>
  <c r="O85" i="1"/>
  <c r="Q71" i="1"/>
  <c r="O68" i="1"/>
  <c r="O69" i="1"/>
  <c r="O70" i="1"/>
  <c r="O71" i="1"/>
  <c r="O72" i="1"/>
  <c r="O74" i="1"/>
  <c r="O75" i="1"/>
  <c r="O76" i="1"/>
  <c r="P70" i="1"/>
  <c r="P71" i="1"/>
  <c r="P72" i="1"/>
  <c r="P74" i="1"/>
  <c r="P75" i="1"/>
  <c r="P76" i="1"/>
  <c r="P69" i="1"/>
  <c r="P68" i="1"/>
  <c r="Q68" i="1"/>
  <c r="Q6" i="1"/>
  <c r="Q65" i="1"/>
  <c r="N65" i="1"/>
  <c r="P65" i="1" s="1"/>
  <c r="P67" i="1"/>
  <c r="P66" i="1"/>
  <c r="P64" i="1"/>
  <c r="P63" i="1"/>
  <c r="P62" i="1"/>
  <c r="P60" i="1"/>
  <c r="P59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3" i="1"/>
  <c r="P42" i="1"/>
  <c r="P41" i="1"/>
  <c r="P39" i="1"/>
  <c r="P38" i="1"/>
  <c r="P37" i="1"/>
  <c r="P36" i="1"/>
  <c r="P35" i="1"/>
  <c r="P34" i="1"/>
  <c r="P32" i="1"/>
  <c r="P31" i="1"/>
  <c r="P30" i="1"/>
  <c r="P29" i="1"/>
  <c r="P28" i="1"/>
  <c r="P27" i="1"/>
  <c r="P26" i="1"/>
  <c r="P25" i="1"/>
  <c r="P24" i="1"/>
  <c r="P23" i="1"/>
  <c r="P22" i="1"/>
  <c r="P21" i="1"/>
  <c r="P19" i="1"/>
  <c r="P18" i="1"/>
  <c r="P17" i="1"/>
  <c r="P16" i="1"/>
  <c r="P15" i="1"/>
  <c r="P13" i="1"/>
  <c r="P12" i="1"/>
  <c r="P11" i="1"/>
  <c r="P9" i="1"/>
  <c r="P8" i="1"/>
  <c r="P7" i="1"/>
  <c r="P6" i="1"/>
  <c r="P5" i="1"/>
  <c r="P4" i="1"/>
  <c r="P3" i="1"/>
  <c r="Q62" i="1"/>
  <c r="O59" i="1"/>
  <c r="O60" i="1"/>
  <c r="O62" i="1"/>
  <c r="O63" i="1"/>
  <c r="O64" i="1"/>
  <c r="O66" i="1"/>
  <c r="Q55" i="1"/>
  <c r="O2" i="1"/>
  <c r="O3" i="1"/>
  <c r="O4" i="1"/>
  <c r="O5" i="1"/>
  <c r="O6" i="1"/>
  <c r="O7" i="1"/>
  <c r="O8" i="1"/>
  <c r="O9" i="1"/>
  <c r="O11" i="1"/>
  <c r="O12" i="1"/>
  <c r="O13" i="1"/>
  <c r="O14" i="1"/>
  <c r="O15" i="1"/>
  <c r="O16" i="1"/>
  <c r="O17" i="1"/>
  <c r="O18" i="1"/>
  <c r="O19" i="1"/>
  <c r="O21" i="1"/>
  <c r="O22" i="1"/>
  <c r="O23" i="1"/>
  <c r="O24" i="1"/>
  <c r="O25" i="1"/>
  <c r="O26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67" i="1"/>
  <c r="P2" i="1"/>
  <c r="R6" i="1"/>
  <c r="Q9" i="1"/>
  <c r="Q11" i="1"/>
  <c r="Q12" i="1"/>
  <c r="L14" i="1"/>
  <c r="P14" i="1" s="1"/>
  <c r="Q14" i="1"/>
  <c r="Q17" i="1"/>
  <c r="N20" i="1"/>
  <c r="O20" i="1" s="1"/>
  <c r="Q20" i="1"/>
  <c r="Q24" i="1"/>
  <c r="Q27" i="1"/>
  <c r="Q30" i="1"/>
  <c r="Q31" i="1"/>
  <c r="Q32" i="1"/>
  <c r="Q40" i="1"/>
  <c r="W146" i="1"/>
  <c r="P148" i="1" l="1"/>
  <c r="O65" i="1"/>
  <c r="P20" i="1"/>
  <c r="B14" i="5"/>
  <c r="C14" i="5" s="1"/>
  <c r="B13" i="5"/>
  <c r="C13" i="5" s="1"/>
  <c r="C10" i="5"/>
  <c r="C11" i="5"/>
  <c r="C12" i="5"/>
  <c r="B12" i="5"/>
  <c r="B11" i="5"/>
  <c r="B10" i="5"/>
  <c r="B9" i="5"/>
  <c r="C9" i="5" s="1"/>
  <c r="B8" i="5"/>
  <c r="C8" i="5" s="1"/>
  <c r="B7" i="5"/>
  <c r="C7" i="5" s="1"/>
  <c r="B6" i="5"/>
  <c r="C6" i="5" s="1"/>
  <c r="C5" i="5"/>
  <c r="B5" i="5"/>
  <c r="C3" i="5" l="1"/>
  <c r="R2" i="1"/>
  <c r="Q2" i="1"/>
</calcChain>
</file>

<file path=xl/comments1.xml><?xml version="1.0" encoding="utf-8"?>
<comments xmlns="http://schemas.openxmlformats.org/spreadsheetml/2006/main">
  <authors>
    <author>Carsten</author>
    <author>Mueller, Carsten</author>
  </authors>
  <commentList>
    <comment ref="Q9" authorId="0" shapeId="0">
      <text>
        <r>
          <rPr>
            <b/>
            <sz val="9"/>
            <color indexed="81"/>
            <rFont val="Segoe UI"/>
            <family val="2"/>
          </rPr>
          <t>Carsten:</t>
        </r>
        <r>
          <rPr>
            <sz val="9"/>
            <color indexed="81"/>
            <rFont val="Segoe UI"/>
            <family val="2"/>
          </rPr>
          <t xml:space="preserve">
8x Rp + 8*Buff</t>
        </r>
      </text>
    </comment>
    <comment ref="E30" authorId="1" shapeId="0">
      <text>
        <r>
          <rPr>
            <b/>
            <sz val="9"/>
            <color indexed="81"/>
            <rFont val="Segoe UI"/>
            <family val="2"/>
          </rPr>
          <t>Mueller, Carsten:</t>
        </r>
        <r>
          <rPr>
            <sz val="9"/>
            <color indexed="81"/>
            <rFont val="Segoe UI"/>
            <family val="2"/>
          </rPr>
          <t xml:space="preserve">
In dieser Serie erhältlich:
102xx- 52xx: Gehäuse aus Zinklegierung
102xx- 55xx: PCT-Isolator mit vernickelter Armierung
102xx-520x: M2,6-Tafel- und Schraubverriegelung
102xx-521x: M2,5-Tafel- und Schraubverriegelung
102xx- 55Bx: M2.5-Tafel mit Massebefestigung Typ 1 (3,8 mm)
102xx- 55Fx: M2.6-Tafel mit Massebefestigung Typ 3 (2,3 mm)
102xx- 55Gx: M2.5-Tafel mit Massebefestigung Typ 3 (2,3 mm)
102xx- 55Hx: #4-40-Tafel mit Massebefestigung Typ 3 (2,3 mm)
102xx xxx2: 3,9 mm lange Lötfahne
102xx xxx3: 2,8 mm lange Lötfahne </t>
        </r>
      </text>
    </comment>
    <comment ref="L37" authorId="1" shapeId="0">
      <text>
        <r>
          <rPr>
            <b/>
            <sz val="9"/>
            <color indexed="81"/>
            <rFont val="Segoe UI"/>
            <family val="2"/>
          </rPr>
          <t>Mueller, Carsten:</t>
        </r>
        <r>
          <rPr>
            <sz val="9"/>
            <color indexed="81"/>
            <rFont val="Segoe UI"/>
            <family val="2"/>
          </rPr>
          <t xml:space="preserve">
ab 30 Stk.</t>
        </r>
      </text>
    </comment>
    <comment ref="U62" authorId="1" shapeId="0">
      <text>
        <r>
          <rPr>
            <b/>
            <sz val="9"/>
            <color indexed="81"/>
            <rFont val="Segoe UI"/>
            <charset val="1"/>
          </rPr>
          <t>Mueller, Carsten:</t>
        </r>
        <r>
          <rPr>
            <sz val="9"/>
            <color indexed="81"/>
            <rFont val="Segoe UI"/>
            <charset val="1"/>
          </rPr>
          <t xml:space="preserve">
EASYBanf</t>
        </r>
      </text>
    </comment>
    <comment ref="Q74" authorId="1" shapeId="0">
      <text>
        <r>
          <rPr>
            <b/>
            <sz val="9"/>
            <color indexed="81"/>
            <rFont val="Segoe UI"/>
            <charset val="1"/>
          </rPr>
          <t>Mueller, Carsten:</t>
        </r>
        <r>
          <rPr>
            <sz val="9"/>
            <color indexed="81"/>
            <rFont val="Segoe UI"/>
            <charset val="1"/>
          </rPr>
          <t xml:space="preserve">
1x auf oberem MDR-IO</t>
        </r>
      </text>
    </comment>
    <comment ref="C80" authorId="1" shapeId="0">
      <text>
        <r>
          <rPr>
            <b/>
            <sz val="9"/>
            <color indexed="81"/>
            <rFont val="Segoe UI"/>
            <charset val="1"/>
          </rPr>
          <t>Mueller, Carsten:</t>
        </r>
        <r>
          <rPr>
            <sz val="9"/>
            <color indexed="81"/>
            <rFont val="Segoe UI"/>
            <charset val="1"/>
          </rPr>
          <t xml:space="preserve">
BackExtend &gt; SubDBack</t>
        </r>
      </text>
    </comment>
    <comment ref="C81" authorId="1" shapeId="0">
      <text>
        <r>
          <rPr>
            <b/>
            <sz val="9"/>
            <color indexed="81"/>
            <rFont val="Segoe UI"/>
            <charset val="1"/>
          </rPr>
          <t>Mueller, Carsten:</t>
        </r>
        <r>
          <rPr>
            <sz val="9"/>
            <color indexed="81"/>
            <rFont val="Segoe UI"/>
            <charset val="1"/>
          </rPr>
          <t xml:space="preserve">
untere MDR-IO</t>
        </r>
      </text>
    </comment>
  </commentList>
</comments>
</file>

<file path=xl/sharedStrings.xml><?xml version="1.0" encoding="utf-8"?>
<sst xmlns="http://schemas.openxmlformats.org/spreadsheetml/2006/main" count="898" uniqueCount="415">
  <si>
    <t>Bauteil</t>
  </si>
  <si>
    <t>Hersteller</t>
  </si>
  <si>
    <t>Hersteller Nr.</t>
  </si>
  <si>
    <t>Distributor</t>
  </si>
  <si>
    <t>Distrb. Nr</t>
  </si>
  <si>
    <t>benötigt</t>
  </si>
  <si>
    <t>Link</t>
  </si>
  <si>
    <t>Pos.</t>
  </si>
  <si>
    <t>Kingbright</t>
  </si>
  <si>
    <t>CONRAD</t>
  </si>
  <si>
    <t>https://de.rs-online.com/web/p/led-displays/1451417</t>
  </si>
  <si>
    <t>RS</t>
  </si>
  <si>
    <t xml:space="preserve"> </t>
  </si>
  <si>
    <t>Anzahl
in VPE</t>
  </si>
  <si>
    <t>X</t>
  </si>
  <si>
    <t>https://www.conrad.com/p/kingbright-dot-matrix-display-red-green-306-mm-185-v-2-v-tba-12-11-surkcgkwa-1050615</t>
  </si>
  <si>
    <t>ARROW</t>
  </si>
  <si>
    <t>https://www.arrow.com/en/products/tba12-11surkcgkwa/cml-innovative-technologies</t>
  </si>
  <si>
    <t>VPEs</t>
  </si>
  <si>
    <t>erhalten</t>
  </si>
  <si>
    <t>MOUSER</t>
  </si>
  <si>
    <t>https://www.mouser.de/c/semiconductors/logic-ics/translation-voltage-levels/?m=onsemi&amp;series=MC14504B</t>
  </si>
  <si>
    <t>863-MC14504BDG</t>
  </si>
  <si>
    <t>MC14504BDG</t>
  </si>
  <si>
    <t>MC14504BDGOS-ND</t>
  </si>
  <si>
    <t>DIGIKEY</t>
  </si>
  <si>
    <t>https://www.digikey.de/de/products/detail/onsemi/MC14504BDG/1478860</t>
  </si>
  <si>
    <t>vorhanden
Lager</t>
  </si>
  <si>
    <t>https://de.rs-online.com/web/c/halbleiter/logik-ics/wandler-ics/?searchTerm=MC14504BDG&amp;redirect-relevancy-data=7365617263685F636173636164655F6F726465723D31267365617263685F696E746572666163655F6E616D653D4931384E53656172636847656E65726963267365617263685F6C616E67756167655F757365643D6465267365617263685F6D617463685F6D6F64653D6D61746368616C6C7061727469616C267365617263685F7061747465726E5F6D6174636865643D5E5B5C707B4C7D5C707B4E647D2D2C2F255C2E5D2B24267365617263685F7061747465726E5F6F726465723D313333267365617263685F73745F6E6F726D616C697365643D59267365617263685F726573706F6E73655F616374696F6E3D43617465676F72795F5265646972656374267365617263685F747970653D4B4559574F52445F53494E474C455F414C5048415F4E554D45524943267365617263685F7370656C6C5F636F72726563745F6170706C6965643D59267365617263685F77696C645F63617264696E675F6D6F64653D4E4F4E45267365617263685F6B6579776F72643D4D433134353034424447267365617263685F6B6579776F72645F6170703D4D433134353034424447267365617263685F636F6E6669673D3026&amp;r=f&amp;searchHistory=%7B%22enabled%22%3Atrue%7D</t>
  </si>
  <si>
    <t>103-2927</t>
  </si>
  <si>
    <t>0(35)</t>
  </si>
  <si>
    <t>FARNELL</t>
  </si>
  <si>
    <t>703-0196</t>
  </si>
  <si>
    <t>https://de.farnell.com/en-DE/multicomp/703-0196/pktmatrixanz-rot-gr-n-1-2zoll/dp/2112223</t>
  </si>
  <si>
    <t>MultiComp</t>
  </si>
  <si>
    <t>(703-0196)</t>
  </si>
  <si>
    <t>584-AD8131ARMZ</t>
  </si>
  <si>
    <t>https://www.digikey.de/de/products/detail/analog-devices-inc/AD8131ARMZ-REEL7/1202680?utm_adgroup=Integrated%20Circuits&amp;utm_source=google&amp;utm_medium=cpc&amp;utm_campaign=Dynamic%20Search_DE_Product&amp;utm_term=&amp;productid=&amp;gclid=EAIaIQobChMItsCPmvCr9QIVX5BoCR1nPQ</t>
  </si>
  <si>
    <t>DIGI-KEY</t>
  </si>
  <si>
    <t>AD8131ARMZ</t>
  </si>
  <si>
    <t>Pegelwandler MC14504BDG</t>
  </si>
  <si>
    <t xml:space="preserve">Anzeige TBA12-11SURKCGKWA </t>
  </si>
  <si>
    <t>https://www.conrad.de/de/p/molex-441440003-150-pcs-modular-jack-right-angle-low-profile-surface-mount-8-8-1-27-m-gold-plating-2448806.html#productTechData</t>
  </si>
  <si>
    <t>Ersatznetzwerkbuchse</t>
  </si>
  <si>
    <t>2448806 - NA</t>
  </si>
  <si>
    <t>MOLEX</t>
  </si>
  <si>
    <t>Wechselspannungsnetzteil  9V~</t>
  </si>
  <si>
    <t>https://de.rs-online.com/web/p/steckernetzteile/1391763</t>
  </si>
  <si>
    <t>139-1763</t>
  </si>
  <si>
    <t>738-5131</t>
  </si>
  <si>
    <t>ZXCT1022E5TA</t>
  </si>
  <si>
    <t>Stromüberwachung ZXCT1022E5TA</t>
  </si>
  <si>
    <t>https://de.rs-online.com/web/p/strommessverstarker/7385131</t>
  </si>
  <si>
    <t>5555078-1</t>
  </si>
  <si>
    <t>HEILIND</t>
  </si>
  <si>
    <t>https://www.heilind.com/amp5555078-1.html?pn=5555078-1&amp;dp=AMP5555078-1</t>
  </si>
  <si>
    <t>TE Connectivity</t>
  </si>
  <si>
    <t>AMP5555078-1</t>
  </si>
  <si>
    <t>AMP?</t>
  </si>
  <si>
    <t>Netzwerkbuchse CAT3 TE 5555078-1</t>
  </si>
  <si>
    <t>Amphenol ICC</t>
  </si>
  <si>
    <t>DIGIY-KEY</t>
  </si>
  <si>
    <t>RJLSE4238101TCT-ND</t>
  </si>
  <si>
    <t>https://www.digikey.de/de/products/detail/amphenol-icc-commercial-products/RJLSE4238101T/1979566</t>
  </si>
  <si>
    <t>https://de.farnell.com/w/c/steckverbinder/modulare-steckverbinder/modulare-steckverbinder-ethernet-steckverbinder?modularer-steckverbinder=rj45-buchse&amp;st=rjlse</t>
  </si>
  <si>
    <t>Ersatznetzwerkbuchse CAT3</t>
  </si>
  <si>
    <t>Ersatznetzwerkbuchse CAT3 Shield</t>
  </si>
  <si>
    <t>https://de.farnell.com/amphenol-fci/rjlse4138101t/rj45-buchse-8p8c-1-port-smd/dp/3367480?st=rjlse</t>
  </si>
  <si>
    <r>
      <rPr>
        <sz val="11"/>
        <color rgb="FFFF0000"/>
        <rFont val="Calibri"/>
        <family val="2"/>
        <scheme val="minor"/>
      </rPr>
      <t>RJLSE42</t>
    </r>
    <r>
      <rPr>
        <sz val="11"/>
        <color theme="1"/>
        <rFont val="Calibri"/>
        <family val="2"/>
        <scheme val="minor"/>
      </rPr>
      <t>38101T</t>
    </r>
  </si>
  <si>
    <r>
      <rPr>
        <sz val="11"/>
        <color rgb="FFFF0000"/>
        <rFont val="Calibri"/>
        <family val="2"/>
        <scheme val="minor"/>
      </rPr>
      <t>RJLSE41</t>
    </r>
    <r>
      <rPr>
        <sz val="11"/>
        <color theme="1"/>
        <rFont val="Calibri"/>
        <family val="2"/>
        <scheme val="minor"/>
      </rPr>
      <t>381-01T</t>
    </r>
  </si>
  <si>
    <t>182-0646</t>
  </si>
  <si>
    <r>
      <rPr>
        <sz val="11"/>
        <color rgb="FFFF0000"/>
        <rFont val="Calibri"/>
        <family val="2"/>
        <scheme val="minor"/>
      </rPr>
      <t>RJCSE5</t>
    </r>
    <r>
      <rPr>
        <sz val="11"/>
        <color theme="1"/>
        <rFont val="Calibri"/>
        <family val="2"/>
        <scheme val="minor"/>
      </rPr>
      <t>381-01T</t>
    </r>
  </si>
  <si>
    <t>https://de.rs-online.com/web/p/ethernet-steckverbinder/1820646</t>
  </si>
  <si>
    <t>Chips bis her</t>
  </si>
  <si>
    <t>https://de.rs-online.com/web/p/smd-widerstande/8802191</t>
  </si>
  <si>
    <t>880-2191</t>
  </si>
  <si>
    <t>RCP2512W50R0GEB</t>
  </si>
  <si>
    <t>820-8306</t>
  </si>
  <si>
    <t>https://de.rs-online.com/web/p/ethernet-steckverbinder/8208306</t>
  </si>
  <si>
    <t>TE-5555248</t>
  </si>
  <si>
    <t>gelber Text: wird genommen</t>
  </si>
  <si>
    <t>Lager</t>
  </si>
  <si>
    <t>grün hinterlegt: Bestellen für Q+D in EBISS</t>
  </si>
  <si>
    <t>105-5304</t>
  </si>
  <si>
    <t>3302-16 100FT</t>
  </si>
  <si>
    <t>3M</t>
  </si>
  <si>
    <t>https://de.rs-online.com/web/p/flachbandkabel/1055304</t>
  </si>
  <si>
    <t>16 pol 3M Flachbandkabel (30m)</t>
  </si>
  <si>
    <t>16m</t>
  </si>
  <si>
    <t>Benötigte Platinen:</t>
  </si>
  <si>
    <t>(7. Monitorout?)</t>
  </si>
  <si>
    <t>SubDback</t>
  </si>
  <si>
    <t>BackExtend</t>
  </si>
  <si>
    <t>MDR-IO</t>
  </si>
  <si>
    <t>Display Contr</t>
  </si>
  <si>
    <t>Front</t>
  </si>
  <si>
    <t>Selektor</t>
  </si>
  <si>
    <t>Ange-
ford.?</t>
  </si>
  <si>
    <t>Bestellt
?</t>
  </si>
  <si>
    <t>Da?</t>
  </si>
  <si>
    <t>In Waren-
korb</t>
  </si>
  <si>
    <t>ja</t>
  </si>
  <si>
    <t>https://de.rs-online.com/web/p/leitungs-schnittstellen-ics/0412898/?relevancy-data=7365617263685F636173636164655F6F726465723D31267365617263685F696E746572666163655F6E616D653D4931384E53656172636847656E65726963267365617263685F6C616E67756167655F757365643D6465</t>
  </si>
  <si>
    <t>wähle: AD8132ARZ ! (obsolet?)</t>
  </si>
  <si>
    <t>412-898</t>
  </si>
  <si>
    <t>Signalbuffer AD8131ARMZ (variabel, klein-MSOP)</t>
  </si>
  <si>
    <t>https://www.mouser.de/ProductDetail/Analog-Devices/AD8131ARMZ?qs=%2FtpEQrCGXCx%2F4iq3TRJcTQ%3D%3D</t>
  </si>
  <si>
    <t>10250-5212PL</t>
  </si>
  <si>
    <t>https://de.farnell.com/3m/10250-5212pl/buchse-mdr-90-50kont/dp/9292780</t>
  </si>
  <si>
    <t>M&amp;S Lehner</t>
  </si>
  <si>
    <t>https://www.mslehner.de/3m-10250-5212-pl-mdr-buchsenstecker-90-abgewinkelt-50-polig-102-serie-1-27-mm-0-20-m-au-820255.html</t>
  </si>
  <si>
    <t>499-9803</t>
  </si>
  <si>
    <t>Grobe Kostenschätzung:</t>
  </si>
  <si>
    <t>HF-Module</t>
  </si>
  <si>
    <t>Stromversorgung</t>
  </si>
  <si>
    <t>Platine1</t>
  </si>
  <si>
    <t>Platine2</t>
  </si>
  <si>
    <t>Platine3</t>
  </si>
  <si>
    <t>Platine4</t>
  </si>
  <si>
    <t>Platine5</t>
  </si>
  <si>
    <t>Platine6</t>
  </si>
  <si>
    <t>Bauteile/Platine</t>
  </si>
  <si>
    <t>Mechanikarbeit</t>
  </si>
  <si>
    <t>Grundrahmen</t>
  </si>
  <si>
    <t>https://de.farnell.com/vishay/wsc251550r00fea/drahtwiderstand-50r-1-1w-2515/dp/1107503</t>
  </si>
  <si>
    <t>3452-6600</t>
  </si>
  <si>
    <t>https://de.farnell.com/3m/3452-6600/buchsenleiste-idc-stufe2-16pol/dp/468022</t>
  </si>
  <si>
    <t>Wahl
?</t>
  </si>
  <si>
    <t>MAXIM</t>
  </si>
  <si>
    <t>Einschub-3HE</t>
  </si>
  <si>
    <t>Preis
in VPE</t>
  </si>
  <si>
    <t>Ergebnis</t>
  </si>
  <si>
    <t>Connector, Socket, DSUB, Straight, 15-Pin, BL4DT 15 162 G1T, Boardlock</t>
  </si>
  <si>
    <t>170-6749</t>
  </si>
  <si>
    <t>∑ [€]2</t>
  </si>
  <si>
    <t>∑ #</t>
  </si>
  <si>
    <t>EPA.00.250.NTN</t>
  </si>
  <si>
    <t>LEMO</t>
  </si>
  <si>
    <t>https://de.farnell.com/lemo/epa-00-250-dtn/hf-koaxial-buchse-epa-50-ohm-pcb/dp/2470401?st=epa.00.250.ntn</t>
  </si>
  <si>
    <t>https://de.rs-online.com/web/p/gate-treiber/1901339/?relevancy-data=7365617263685F636173636164655F6F726465723D31267365617263685F696E746572666163655F6E616D653D4931384E53656172636847656E65726963267365617263685F6C616E67756167655F757365643D6465267365617263685</t>
  </si>
  <si>
    <t>190-1339</t>
  </si>
  <si>
    <t>https://de.rs-online.com/web/p/koaxial-steckverbinder/1243371/</t>
  </si>
  <si>
    <t>124-3371</t>
  </si>
  <si>
    <t>Digi-Key</t>
  </si>
  <si>
    <t>https://www.digikey.de/de/products/detail/lemo/EPA-00-250-NTN/3597315</t>
  </si>
  <si>
    <t>1124-1421-ND</t>
  </si>
  <si>
    <t>EPA.00.250.DTN</t>
  </si>
  <si>
    <t>EPY.00.250.NTN</t>
  </si>
  <si>
    <t>https://de.farnell.com/lemo/epy-00-250-ntn/hf-koaxial-buchse-epy-50-ohm-pcb/dp/2470402</t>
  </si>
  <si>
    <t>https://de.rs-online.com/web/p/leiterplatten-buchsen/2039218/?relevancy-data=7365617263685F636173636164655F6F726465723D31267365617263685F696E746572666163655F6E616D653D4931384E53656172636847656E65726963267365617263685F6C616E67756167655F757365643D6465267365</t>
  </si>
  <si>
    <t>203-9218</t>
  </si>
  <si>
    <t>PEC11-4015FS0024</t>
  </si>
  <si>
    <t>BOURNS</t>
  </si>
  <si>
    <t>737-7739</t>
  </si>
  <si>
    <t>PEC11-4015FS0024 Drecodierer</t>
  </si>
  <si>
    <t>https://de.rs-online.com/web/p/mechanische-drehgeber/7377739</t>
  </si>
  <si>
    <t>AD8429 Monitorbuffer zu TTL</t>
  </si>
  <si>
    <t>ANALOG DEVICES</t>
  </si>
  <si>
    <t>505-AD8429BRZ-ND</t>
  </si>
  <si>
    <t>AD8429BRZ</t>
  </si>
  <si>
    <t>https://www.digikey.de/de/products/detail/analog-devices-inc/AD8429BRZ/2742231</t>
  </si>
  <si>
    <t>Mouser</t>
  </si>
  <si>
    <t>584-AD8429BRZ</t>
  </si>
  <si>
    <t>https://www.mouser.de/ProductDetail/?qs=%2FtpEQrCGXCxdM0%2FJIETHJw%3D%3D</t>
  </si>
  <si>
    <t>?</t>
  </si>
  <si>
    <t>https://de.farnell.com/bourns/pec11r-4015f-s0024/inkrementalgeber-12mm-60u-min/dp/2663518?rpsku=rel3%3APEC114015FS0024&amp;st=pec11-4015fs0024</t>
  </si>
  <si>
    <t>Digikey</t>
  </si>
  <si>
    <t>PEC11R-4015F-S0024-ND</t>
  </si>
  <si>
    <t>https://www.digikey.de/de/products/detail/bourns-inc/PEC11R-4015F-S0024/4499668?s=N4IgTCBcDaIAoFEDCBGFAlAtAFgAwoFYAxAZV1zGxAF0BfIA</t>
  </si>
  <si>
    <t>Börsig GmBH</t>
  </si>
  <si>
    <t>Einpress VG 96C gerade 4,5mm</t>
  </si>
  <si>
    <t>HF-Kassette</t>
  </si>
  <si>
    <t>Schroff</t>
  </si>
  <si>
    <t>Lochblech, oben + unten</t>
  </si>
  <si>
    <t>EPLAX</t>
  </si>
  <si>
    <t>Lager/Schroff</t>
  </si>
  <si>
    <t>Netzteil 8TE +5V(8A), +12 V (1A), -12V (1A)</t>
  </si>
  <si>
    <t>#60807-181</t>
  </si>
  <si>
    <t>Grundträger 3HE Heavy "H"</t>
  </si>
  <si>
    <t>Wo drin/zu?</t>
  </si>
  <si>
    <t xml:space="preserve">Führungsschiene rot 160mm </t>
  </si>
  <si>
    <t>#64560-001</t>
  </si>
  <si>
    <t>#30838-060, 21TE/3HE Teilfrontplatte</t>
  </si>
  <si>
    <t>#30838-060</t>
  </si>
  <si>
    <t>#136-012320F, VP135-3-AH (150W) Netzteil</t>
  </si>
  <si>
    <t>EPLAX/Schroff</t>
  </si>
  <si>
    <t>#136-012320F</t>
  </si>
  <si>
    <t>Wo drin?</t>
  </si>
  <si>
    <t>H15-Federleiste f. Netzteil</t>
  </si>
  <si>
    <t>#34561-584</t>
  </si>
  <si>
    <t>nein</t>
  </si>
  <si>
    <t>Bestand 1.160</t>
  </si>
  <si>
    <t>#34560-984, 84TE Modulschiene hinten,
Typ H2 Standard, mit Z-Schiene, Länge: 431,80mm</t>
  </si>
  <si>
    <t>#34560-191, 3HE Seitenwand Typ F, 355 mm</t>
  </si>
  <si>
    <t>GSI-Lager
#</t>
  </si>
  <si>
    <t>#09.06.215-2811</t>
  </si>
  <si>
    <t>Harting</t>
  </si>
  <si>
    <t>nur gefiltert:</t>
  </si>
  <si>
    <t>#21498-021</t>
  </si>
  <si>
    <t>34560-191</t>
  </si>
  <si>
    <t>34560-984</t>
  </si>
  <si>
    <t>Distrelec</t>
  </si>
  <si>
    <t>Stromschiene</t>
  </si>
  <si>
    <t>69001-073</t>
  </si>
  <si>
    <t>Berechnt.
Einzelpreis</t>
  </si>
  <si>
    <t>160-2584</t>
  </si>
  <si>
    <t>Winkelbuchse 3M 10pol JTAG
#N2510-5002RB, 10pol. Stiftleiste,
abgewinkelt. Hersteller: 3M</t>
  </si>
  <si>
    <t xml:space="preserve">XC95288XL-10TQ144C </t>
  </si>
  <si>
    <t>https://de.farnell.com/xilinx/xc95288xl-10tq144c/cpld-flash-100mhz-10ns-tqfp-144/dp/3759217</t>
  </si>
  <si>
    <t xml:space="preserve">CPLD XILINX XC95288XL-10TQ144C </t>
  </si>
  <si>
    <t>Bürklin</t>
  </si>
  <si>
    <t>64S2555</t>
  </si>
  <si>
    <t>https://www.buerklin.com/de/CPLD-XC95288XL-10TQG144C/p/64S2555</t>
  </si>
  <si>
    <t>elpro</t>
  </si>
  <si>
    <t>https://www.elpro.org/de/xilinx-xc95-serie/111291-xc95288xl-10tqg144c.html</t>
  </si>
  <si>
    <t>871-4738P/ 145-1417</t>
  </si>
  <si>
    <t>Signalbuffer AD8131ARZ (variabel, SOP)</t>
  </si>
  <si>
    <t>AD8131ARZ</t>
  </si>
  <si>
    <t>877-8798</t>
  </si>
  <si>
    <t>https://de.rs-online.com/web/p/operationsverstarker/8778798/</t>
  </si>
  <si>
    <t>102505212PL</t>
  </si>
  <si>
    <t>https://de.rs-online.com/web/p/scsi-steckverbinder/4999803/?relevancy-data=7365617263685F636173636164655F6F726465723D31267365617263685F696E746572666163655F6E616D653D4931384E525353746F636B4E756D626572267365617263685F6C616E67756167655F757365643D656E26736561</t>
  </si>
  <si>
    <t>10250-55H3PC</t>
  </si>
  <si>
    <t>749-4887</t>
  </si>
  <si>
    <t>https://de.rs-online.com/web/p/scsi-steckverbinder/7494887/?relevancy-data=7365617263685F636173636164655F6F726465723D31267365617263685F696E746572666163655F6E616D653D4931384E53656172636847656E65726963267365617263685F6C616E67756167655F757365643D646526736561</t>
  </si>
  <si>
    <t>T. Luckhard, zur Platine isoliert, Feder zum Board</t>
  </si>
  <si>
    <t>MDR-Buchse, M2,5mm-Gewinde zum Bord</t>
  </si>
  <si>
    <t>542-8908</t>
  </si>
  <si>
    <t>https://de.rs-online.com/web/p/leiterplatten-header/5428908/?relevancy-data=7365617263685F636173636164655F6F726465723D31267365617263685F696E746572666163655F6E616D653D4931384E525353746F636B4E756D626572267365617263685F6C616E67756167655F757365643D656E2673656</t>
  </si>
  <si>
    <t>323-7873</t>
  </si>
  <si>
    <t>https://de.rs-online.com/web/p/idc-steckverbinder/3237873</t>
  </si>
  <si>
    <t>ERNI/PROVERTHA</t>
  </si>
  <si>
    <t>https://ora.gsi.de/lkat/lkat2.php?tx1=+EPA.00.250.&amp;wagru=alle</t>
  </si>
  <si>
    <t>https://ora.gsi.de/lkat/lkat2.php?tx1=EPY.00.250.NTN&amp;wagru=alle</t>
  </si>
  <si>
    <t>806-7997</t>
  </si>
  <si>
    <t>10+</t>
  </si>
  <si>
    <t>74LVC32AD (SOIC)</t>
  </si>
  <si>
    <t xml:space="preserve">4x ODER </t>
  </si>
  <si>
    <t>181-7358</t>
  </si>
  <si>
    <t>https://de.rs-online.com/web/p/logikgatter/1817358</t>
  </si>
  <si>
    <t>#N2540-6002RB, 40pol. Stiftleiste,
gerade.</t>
  </si>
  <si>
    <t>gerade.</t>
  </si>
  <si>
    <t>2540-6002RB</t>
  </si>
  <si>
    <t>542-8863</t>
  </si>
  <si>
    <t>https://de.rs-online.com/web/p/leiterplatten-header/5428863/?relevancy-data=7365617263685F636173636164655F6F726465723D31267365617263685F696E746572666163655F6E616D653D4931384E53656172636847656E65726963267365617263685F6C616E67756167655F757365643D64652673656</t>
  </si>
  <si>
    <t>Schneidklemmstecker 40 pol</t>
  </si>
  <si>
    <t>120-6833</t>
  </si>
  <si>
    <t>3417-6600</t>
  </si>
  <si>
    <t>https://de.rs-online.com/web/p/idc-steckverbinder/1206833/</t>
  </si>
  <si>
    <t>121-0882</t>
  </si>
  <si>
    <t>3417-6000</t>
  </si>
  <si>
    <t>625-7303</t>
  </si>
  <si>
    <t>Drehcodierer siehe 20</t>
  </si>
  <si>
    <t>komplett?</t>
  </si>
  <si>
    <t>Pfostenstecker Schneidklemm 16 pol.</t>
  </si>
  <si>
    <t>(ab Selektor)</t>
  </si>
  <si>
    <t>https://de.farnell.com/maxim-integrated-products/max627csa/treiber-mosfet-dual-power-nsoic8/dp/2518848?rpsku=rel1:1380006&amp;isexcsku=false</t>
  </si>
  <si>
    <t>MAX627CSA+</t>
  </si>
  <si>
    <t>846-9955</t>
  </si>
  <si>
    <t>RS2</t>
  </si>
  <si>
    <t>50 Ohm Widerstand 2515 (Rahmenpulsabschluss)</t>
  </si>
  <si>
    <t>(1000Stk.) 1107503</t>
  </si>
  <si>
    <t>Empfang RC#</t>
  </si>
  <si>
    <t>#BZX55C, 3,3V Zener-Diode ±5%, 0,5 Watt,</t>
  </si>
  <si>
    <t>Spannungsregler 3,3V/5A LM1084IT-3.3/NOPB</t>
  </si>
  <si>
    <t>470-443</t>
  </si>
  <si>
    <t>https://de.rs-online.com/web/p/din-41612-steckverbinder/0470443</t>
  </si>
  <si>
    <t>533-9319</t>
  </si>
  <si>
    <t>https://de.rs-online.com/web/c/halbleiter/stromversorgung/spannungsregler/?r=f&amp;redirect-relevancy-data=7365617263685F636173636164655F6F726465723D31267365617263685F696E746572666163655F6E616D653D4931384E53656172636847656E65726963267365617263685F6C616E677561</t>
  </si>
  <si>
    <t>#60807-181, Leiterplattenhalter mit
zwei Gewinden M2,5 für Frontplatten- und Leiterkartenbefestigung.
Hersteller: Schroff</t>
  </si>
  <si>
    <t>#34561-584, 84TE Modulschiene hinten
Typ AB, Länge: 431,80mm, für gemischten Aufbau (für 2x 3HE Ausbau werden
2 Modulschinen benötigt). Hersteller: Schroff</t>
  </si>
  <si>
    <t>34561-584</t>
  </si>
  <si>
    <t>Schraubklemme (Screw Terminal)</t>
  </si>
  <si>
    <t>KEYSTONE</t>
  </si>
  <si>
    <t>7691 PC</t>
  </si>
  <si>
    <t>Farnell</t>
  </si>
  <si>
    <t>202 7549</t>
  </si>
  <si>
    <t>230 1200</t>
  </si>
  <si>
    <t>INA188ID</t>
  </si>
  <si>
    <t>https://de.rs-online.com/web/c/halbleiter/verstarker-und-komparatoren/instrumentenverstarker/?r=f&amp;redirect-relevancy-data=7365617263685F636173636164655F6F726465723D31267365617263685F696E746572666163655F6E616D653D4931384E53656172636847656E65726963267365617</t>
  </si>
  <si>
    <t>133-0171</t>
  </si>
  <si>
    <t>ob: einzel, hier Stange</t>
  </si>
  <si>
    <t>TEXAS INSTRUMENTS</t>
  </si>
  <si>
    <t>0903296 6862</t>
  </si>
  <si>
    <t>0903296 6861</t>
  </si>
  <si>
    <t>#09032966861, 96pol. Federleiste,
Bauform C, Kontaktanordnung a, b + c, gerade Einpressstifte, Länge: 13,0mm</t>
  </si>
  <si>
    <t>INA122U</t>
  </si>
  <si>
    <t>923-6728</t>
  </si>
  <si>
    <t>https://de.rs-online.com/web/p/instrumentenverstarker/9236728</t>
  </si>
  <si>
    <t>INA122UA</t>
  </si>
  <si>
    <t>https://de.rs-online.com/web/p/instrumentenverstarker/1003802</t>
  </si>
  <si>
    <t>197-8210</t>
  </si>
  <si>
    <t>0 Ohm 0805</t>
  </si>
  <si>
    <t>https://de.rs-online.com/web/p/smd-widerstande/1978210</t>
  </si>
  <si>
    <t>SCHURTER 4301.5004</t>
  </si>
  <si>
    <t>Ja</t>
  </si>
  <si>
    <t>https://de.rs-online.com/web/p/iec-filter/7954793/?relevancy-data=7365617263685F636173636164655F6F726465723D31267365617263685F696E746572666163655F6E616D653D4931384E4B6E6F776E41734D504E267365617263685F6C616E67756167655F757365643D6465267365617263685F6D61746</t>
  </si>
  <si>
    <t>795-4793</t>
  </si>
  <si>
    <t>100-3802</t>
  </si>
  <si>
    <t>https://de.farnell.com/keystone/7691/pc-screw-terminal-22-14awg/dp/2301200?ost=2301200</t>
  </si>
  <si>
    <t>Wago Klemmblock gn/ge</t>
  </si>
  <si>
    <t>Wago Trennplatte</t>
  </si>
  <si>
    <t>Wago Klemmblock grau</t>
  </si>
  <si>
    <t>Wago Brücke 2pol</t>
  </si>
  <si>
    <t xml:space="preserve">DIN Hutschiene </t>
  </si>
  <si>
    <t>Stiftleiste 50pol.(38)</t>
  </si>
  <si>
    <t>https://de.rs-online.com/web/p/leiterplatten-header/1614276</t>
  </si>
  <si>
    <t>Jumper</t>
  </si>
  <si>
    <t>TE</t>
  </si>
  <si>
    <t>161-4276</t>
  </si>
  <si>
    <t>5-826629-0</t>
  </si>
  <si>
    <t>Molex</t>
  </si>
  <si>
    <t>Stiftleiste 40pol.(38)</t>
  </si>
  <si>
    <t>670-5079</t>
  </si>
  <si>
    <t>90120-0160</t>
  </si>
  <si>
    <t>758-1701</t>
  </si>
  <si>
    <t>2002-1492</t>
  </si>
  <si>
    <t>Wago</t>
  </si>
  <si>
    <t>https://de.rs-online.com/web/p/din-schienenklemmen-zubehor/7581701/?relevancy-data=7365617263685F636173636164655F6F726465723D31267365617263685F696E746572666163655F6E616D653D4931384E4B6E6F776E41734D504E267365617263685F6C616E67756167655F757365643D6465267365</t>
  </si>
  <si>
    <t>973296 6801</t>
  </si>
  <si>
    <t>Federleiste VG64 Schneidklemm</t>
  </si>
  <si>
    <t>10-MHz Quarz</t>
  </si>
  <si>
    <t>MAX626</t>
  </si>
  <si>
    <t>767-5254</t>
  </si>
  <si>
    <t>Merkury</t>
  </si>
  <si>
    <t>Pfostenwanne 14pol.  2mm</t>
  </si>
  <si>
    <t>https://de.rs-online.com/web/c/steckverbinder/leiterplatten-steckverbinder-gehause/leiterplatten-header/?applied-dimensions=4294839262,4292968288,4294691650,4294320064,4291437466,4294874447,4294965668,4294319971</t>
  </si>
  <si>
    <t>896-7522</t>
  </si>
  <si>
    <t>87833-1420</t>
  </si>
  <si>
    <t>481-3973</t>
  </si>
  <si>
    <t>8981-2</t>
  </si>
  <si>
    <t>https://de.rs-online.com/web/p/schraubklemmen/4813973/?relevancy-data=7365617263685F636173636164655F6F726465723D31267365617263685F696E746572666163655F6E616D653D4931384E525353746F636B4E756D626572267365617263685F6C616E67756167655F757365643D656E2673656172636</t>
  </si>
  <si>
    <t>ULN2003AN</t>
  </si>
  <si>
    <t>https://de.rs-online.com/web/p/darlington-transistoren/1003837/?relevancy-data=7365617263685F636173636164655F6F726465723D31267365617263685F696E746572666163655F6E616D653D4931384E525353746F636B4E756D626572267365617263685F6C616E67756167655F757365643D656E2673</t>
  </si>
  <si>
    <t>100-3837</t>
  </si>
  <si>
    <t>Texas instruments</t>
  </si>
  <si>
    <t>https://de.rs-online.com/web/p/anschlussklemmenblocke-fur-din-schienen/7581682/?relevancy-data=7365617263685F636173636164655F6F726465723D31267365617263685F696E746572666163655F6E616D653D4931384E525353746F636B4E756D626572267365617263685F6C616E67756167655F75</t>
  </si>
  <si>
    <t>758-1682</t>
  </si>
  <si>
    <t>2002-1401</t>
  </si>
  <si>
    <t>Trennplatte</t>
  </si>
  <si>
    <t>WAGo</t>
  </si>
  <si>
    <t>796-0457</t>
  </si>
  <si>
    <t>280-311</t>
  </si>
  <si>
    <t>507-6591</t>
  </si>
  <si>
    <t>2002-402</t>
  </si>
  <si>
    <t>https://de.rs-online.com/web/p/din-schienenklemmen-zubehor/5076591/?relevancy-data=7365617263685F636173636164655F6F726465723D31267365617263685F696E746572666163655F6E616D653D4931384E525353746F636B4E756D626572267365617263685F6C616E67756167655F757365643D656E</t>
  </si>
  <si>
    <t>758-1698</t>
  </si>
  <si>
    <t>2002-1407</t>
  </si>
  <si>
    <t>RS PRO</t>
  </si>
  <si>
    <t>238-2629</t>
  </si>
  <si>
    <t>https://de.rs-online.com/web/p/din-schienen/2382629/?relevancy-data=7365617263685F636173636164655F6F726465723D31267365617263685F696E746572666163655F6E616D653D4931384E525353746F636B4E756D626572267365617263685F6C616E67756167655F757365643D656E267365617263685</t>
  </si>
  <si>
    <t>Sicherung f. +5V (5A-F)</t>
  </si>
  <si>
    <t>Sicherung f. +15V (1A-F)</t>
  </si>
  <si>
    <t>Sicherung f. -15V (1A-F)</t>
  </si>
  <si>
    <t>668-6045</t>
  </si>
  <si>
    <t>RS-PRO</t>
  </si>
  <si>
    <t>https://de.rs-online.com/web/p/feinsicherungen/6686045</t>
  </si>
  <si>
    <t>668-6023</t>
  </si>
  <si>
    <t>https://de.rs-online.com/web/p/feinsicherungen/6686023</t>
  </si>
  <si>
    <t>ASMANN</t>
  </si>
  <si>
    <t>674-2400</t>
  </si>
  <si>
    <t>AKSPLTZ BLACK</t>
  </si>
  <si>
    <t>https://de.rs-online.com/web/p/jumper/6742400</t>
  </si>
  <si>
    <t>https://de.rs-online.com/web/p/quarz-oszillatoren/7675254</t>
  </si>
  <si>
    <t>190-1288</t>
  </si>
  <si>
    <t>https://de.rs-online.com/web/p/gate-treiber/1901288</t>
  </si>
  <si>
    <t>https://de.rs-online.com/web/p/leiterplatten-header/6705079/?relevancy-data=7365617263685F636173636164655F6F726465723D31267365617263685F696E746572666163655F6E616D653D4931384E525353746F636B4E756D626572267365617263685F6C616E67756167655F757365643D656E2673656</t>
  </si>
  <si>
    <t>Gehäuse Flachbandstecker-VG</t>
  </si>
  <si>
    <t>TPSC106K025R0500</t>
  </si>
  <si>
    <t>KYOCEIRA</t>
  </si>
  <si>
    <t>407-0277</t>
  </si>
  <si>
    <t>https://de.rs-online.com/web/p/tantal-elektrolytkondensator/4070277</t>
  </si>
  <si>
    <t>https://de.rs-online.com/web/p/din-schienenklemmen-zubehor/7581701/?relevancy-data=7365617263685F636173636164655F6F726465723D31267365617263685F696E746572666163655F6E616D653D4931384E525353746F636B4E756D626572267365617263685F6C616E67756167655F757365643D656E</t>
  </si>
  <si>
    <t>VG96pol. Federleiste Bauform "R" (weibl)
am Flachbandkabel komend, Schneidklemm)</t>
  </si>
  <si>
    <t>#543402 Federleiste 96pol. Typ C
LP Steckverbinder, vertikal, weiblich, gerade Einlötstifte, Länge: 17mm,</t>
  </si>
  <si>
    <r>
      <t xml:space="preserve">#09033966921, 96pol. Messerleiste, mit
Clip, </t>
    </r>
    <r>
      <rPr>
        <b/>
        <sz val="11"/>
        <color rgb="FF7030A0"/>
        <rFont val="Calibri"/>
        <family val="2"/>
        <scheme val="minor"/>
      </rPr>
      <t>Bauform C, Kontaktanordnung a+b+c abgewinkelt,</t>
    </r>
  </si>
  <si>
    <r>
      <t>#</t>
    </r>
    <r>
      <rPr>
        <sz val="11"/>
        <color rgb="FFFF0000"/>
        <rFont val="Calibri"/>
        <family val="2"/>
        <scheme val="minor"/>
      </rPr>
      <t>09030009968</t>
    </r>
    <r>
      <rPr>
        <sz val="11"/>
        <color rgb="FF7030A0"/>
        <rFont val="Calibri"/>
        <family val="2"/>
        <scheme val="minor"/>
      </rPr>
      <t>, 96pol. Überrahmen,
Bauform C, Kontaktanordnung a, b &amp; c, Abmessung:95,0x10,5x11,45mm
Hersteller: Harting</t>
    </r>
  </si>
  <si>
    <t>430 4292</t>
  </si>
  <si>
    <t>09 03 264 6828</t>
  </si>
  <si>
    <t>Reichelt</t>
  </si>
  <si>
    <t>687-8250</t>
  </si>
  <si>
    <t>https://de.rs-online.com/web/p/zener-dioden/6878250/?relevancy-data=7365617263685F636173636164655F6F726465723D31267365617263685F696E746572666163655F6E616D653D4931384E525353746F636B4E756D6265724D504E267365617263685F6C616E67756167655F757365643D656E267365617</t>
  </si>
  <si>
    <t>MMSZ4684T1G</t>
  </si>
  <si>
    <t>On Semiconductor</t>
  </si>
  <si>
    <t xml:space="preserve">10µF Kondensator </t>
  </si>
  <si>
    <t>500 mOhm Widerstand 2515</t>
  </si>
  <si>
    <t>3,3V Zehnerdiode SOT23</t>
  </si>
  <si>
    <t>https://de.rs-online.com/web/p/smd-widerstande/2414970</t>
  </si>
  <si>
    <t>241-4970</t>
  </si>
  <si>
    <t>1 Ohm Widerstand 2515</t>
  </si>
  <si>
    <t>https://de.rs-online.com/web/p/zener-dioden/2224297</t>
  </si>
  <si>
    <t>222-4297</t>
  </si>
  <si>
    <t>BZX84C3V3LYT116</t>
  </si>
  <si>
    <t>ROHM</t>
  </si>
  <si>
    <t>https://de.rs-online.com/web/p/smd-widerstande/1364768</t>
  </si>
  <si>
    <t>136-4768</t>
  </si>
  <si>
    <t>AS25J1R00ET</t>
  </si>
  <si>
    <t>Arcol Ohmite</t>
  </si>
  <si>
    <t>Optokopler</t>
  </si>
  <si>
    <t>699-8240</t>
  </si>
  <si>
    <t>SFH6186-2T</t>
  </si>
  <si>
    <t>https://de.rs-online.com/web/p/optokoppler/6998240</t>
  </si>
  <si>
    <t>VISHAY</t>
  </si>
  <si>
    <t>Kühlkörper</t>
  </si>
  <si>
    <t>FISCHER</t>
  </si>
  <si>
    <t>SK 13 35 SA 220</t>
  </si>
  <si>
    <t>189-8583</t>
  </si>
  <si>
    <t>https://de.rs-online.com/web/p/kuhlkorper/1898583</t>
  </si>
  <si>
    <t>https://de.rs-online.com/web/p/smd-widerstande/6836625</t>
  </si>
  <si>
    <t>683-6625</t>
  </si>
  <si>
    <t>WSL2512R5000FEA</t>
  </si>
  <si>
    <t>100 Ohm</t>
  </si>
  <si>
    <t>https://de.rs-online.com/web/p/smd-widerstande/1364773</t>
  </si>
  <si>
    <t>136-4773</t>
  </si>
  <si>
    <t>AS25J1000ET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</si>
</sst>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C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trike/>
      <sz val="11"/>
      <color theme="1"/>
      <name val="Calibri"/>
      <family val="2"/>
      <scheme val="minor"/>
    </font>
    <font>
      <sz val="11"/>
      <name val="Calibri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trike/>
      <sz val="11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1" xfId="0" applyBorder="1"/>
    <xf numFmtId="0" fontId="1" fillId="0" borderId="0" xfId="1" applyAlignment="1">
      <alignment horizontal="right"/>
    </xf>
    <xf numFmtId="0" fontId="0" fillId="0" borderId="0" xfId="0" applyBorder="1"/>
    <xf numFmtId="0" fontId="0" fillId="0" borderId="2" xfId="0" applyBorder="1"/>
    <xf numFmtId="0" fontId="1" fillId="0" borderId="2" xfId="1" applyBorder="1" applyAlignment="1">
      <alignment horizontal="right"/>
    </xf>
    <xf numFmtId="0" fontId="0" fillId="0" borderId="3" xfId="0" applyBorder="1"/>
    <xf numFmtId="0" fontId="0" fillId="0" borderId="0" xfId="0" applyFill="1" applyBorder="1"/>
    <xf numFmtId="0" fontId="0" fillId="0" borderId="4" xfId="0" applyBorder="1"/>
    <xf numFmtId="0" fontId="0" fillId="0" borderId="2" xfId="0" applyFill="1" applyBorder="1"/>
    <xf numFmtId="0" fontId="0" fillId="0" borderId="0" xfId="0" applyAlignment="1">
      <alignment horizontal="right"/>
    </xf>
    <xf numFmtId="0" fontId="1" fillId="0" borderId="5" xfId="1" applyBorder="1" applyAlignment="1">
      <alignment horizontal="right"/>
    </xf>
    <xf numFmtId="0" fontId="2" fillId="0" borderId="0" xfId="0" applyFont="1"/>
    <xf numFmtId="0" fontId="0" fillId="0" borderId="2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right"/>
    </xf>
    <xf numFmtId="0" fontId="0" fillId="0" borderId="7" xfId="0" applyBorder="1"/>
    <xf numFmtId="0" fontId="0" fillId="3" borderId="0" xfId="0" applyFill="1"/>
    <xf numFmtId="0" fontId="0" fillId="3" borderId="0" xfId="0" applyFill="1" applyAlignment="1">
      <alignment horizontal="right"/>
    </xf>
    <xf numFmtId="0" fontId="0" fillId="0" borderId="2" xfId="0" applyBorder="1" applyAlignment="1">
      <alignment horizontal="left"/>
    </xf>
    <xf numFmtId="0" fontId="6" fillId="0" borderId="0" xfId="0" applyFont="1"/>
    <xf numFmtId="0" fontId="0" fillId="0" borderId="6" xfId="0" applyFill="1" applyBorder="1"/>
    <xf numFmtId="0" fontId="0" fillId="0" borderId="10" xfId="0" applyBorder="1"/>
    <xf numFmtId="0" fontId="1" fillId="0" borderId="0" xfId="1" applyBorder="1" applyAlignment="1">
      <alignment horizontal="right"/>
    </xf>
    <xf numFmtId="0" fontId="7" fillId="2" borderId="0" xfId="0" applyFont="1" applyFill="1"/>
    <xf numFmtId="0" fontId="7" fillId="2" borderId="0" xfId="0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0" fontId="7" fillId="2" borderId="0" xfId="0" applyFont="1" applyFill="1" applyBorder="1" applyAlignment="1">
      <alignment horizontal="center" wrapText="1"/>
    </xf>
    <xf numFmtId="0" fontId="1" fillId="0" borderId="2" xfId="1" applyBorder="1"/>
    <xf numFmtId="0" fontId="0" fillId="0" borderId="0" xfId="0" applyFont="1" applyFill="1" applyAlignment="1">
      <alignment horizontal="right"/>
    </xf>
    <xf numFmtId="0" fontId="1" fillId="0" borderId="0" xfId="1"/>
    <xf numFmtId="0" fontId="10" fillId="0" borderId="0" xfId="0" applyFont="1"/>
    <xf numFmtId="0" fontId="0" fillId="0" borderId="12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2" fillId="0" borderId="2" xfId="0" applyFont="1" applyBorder="1"/>
    <xf numFmtId="0" fontId="0" fillId="0" borderId="0" xfId="0" applyAlignment="1">
      <alignment horizontal="center"/>
    </xf>
    <xf numFmtId="0" fontId="1" fillId="0" borderId="0" xfId="1" applyBorder="1"/>
    <xf numFmtId="0" fontId="0" fillId="0" borderId="7" xfId="0" applyBorder="1" applyAlignment="1">
      <alignment horizontal="center"/>
    </xf>
    <xf numFmtId="0" fontId="1" fillId="0" borderId="7" xfId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7" fillId="2" borderId="0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0" xfId="0" applyBorder="1" applyAlignment="1">
      <alignment horizontal="right" vertical="top"/>
    </xf>
    <xf numFmtId="0" fontId="7" fillId="2" borderId="1" xfId="0" applyFont="1" applyFill="1" applyBorder="1" applyAlignment="1">
      <alignment vertical="top"/>
    </xf>
    <xf numFmtId="0" fontId="0" fillId="0" borderId="8" xfId="0" applyBorder="1" applyAlignment="1">
      <alignment vertical="top"/>
    </xf>
    <xf numFmtId="0" fontId="7" fillId="0" borderId="0" xfId="0" applyFont="1" applyBorder="1" applyAlignment="1">
      <alignment wrapText="1"/>
    </xf>
    <xf numFmtId="164" fontId="0" fillId="0" borderId="0" xfId="0" applyNumberFormat="1"/>
    <xf numFmtId="164" fontId="0" fillId="0" borderId="2" xfId="0" applyNumberFormat="1" applyBorder="1"/>
    <xf numFmtId="164" fontId="0" fillId="0" borderId="0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11" xfId="0" applyBorder="1" applyAlignment="1">
      <alignment horizontal="right" vertical="top"/>
    </xf>
    <xf numFmtId="0" fontId="0" fillId="0" borderId="14" xfId="0" applyBorder="1"/>
    <xf numFmtId="164" fontId="0" fillId="0" borderId="14" xfId="0" applyNumberFormat="1" applyBorder="1"/>
    <xf numFmtId="0" fontId="0" fillId="0" borderId="16" xfId="0" applyBorder="1"/>
    <xf numFmtId="0" fontId="0" fillId="0" borderId="15" xfId="0" applyBorder="1"/>
    <xf numFmtId="0" fontId="0" fillId="0" borderId="14" xfId="0" applyBorder="1" applyAlignment="1">
      <alignment horizontal="center"/>
    </xf>
    <xf numFmtId="0" fontId="0" fillId="0" borderId="8" xfId="0" applyBorder="1"/>
    <xf numFmtId="0" fontId="8" fillId="2" borderId="0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1" xfId="0" applyBorder="1" applyAlignment="1">
      <alignment vertical="top"/>
    </xf>
    <xf numFmtId="0" fontId="12" fillId="0" borderId="2" xfId="0" applyFont="1" applyBorder="1" applyAlignment="1">
      <alignment horizontal="center"/>
    </xf>
    <xf numFmtId="0" fontId="12" fillId="0" borderId="3" xfId="0" applyFont="1" applyBorder="1"/>
    <xf numFmtId="0" fontId="0" fillId="0" borderId="1" xfId="0" applyFill="1" applyBorder="1"/>
    <xf numFmtId="0" fontId="0" fillId="0" borderId="1" xfId="0" applyNumberFormat="1" applyBorder="1"/>
    <xf numFmtId="0" fontId="7" fillId="0" borderId="0" xfId="0" applyFont="1" applyAlignment="1">
      <alignment wrapText="1"/>
    </xf>
    <xf numFmtId="0" fontId="7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9" fillId="0" borderId="0" xfId="0" applyFont="1" applyAlignment="1">
      <alignment wrapText="1"/>
    </xf>
    <xf numFmtId="0" fontId="7" fillId="0" borderId="6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wrapText="1"/>
    </xf>
    <xf numFmtId="164" fontId="0" fillId="0" borderId="1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1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15" xfId="0" applyNumberFormat="1" applyBorder="1"/>
    <xf numFmtId="164" fontId="0" fillId="0" borderId="8" xfId="0" applyNumberFormat="1" applyBorder="1"/>
    <xf numFmtId="0" fontId="15" fillId="0" borderId="0" xfId="0" applyFont="1" applyAlignment="1">
      <alignment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1" xfId="0" applyFont="1" applyBorder="1"/>
    <xf numFmtId="164" fontId="0" fillId="4" borderId="14" xfId="0" applyNumberFormat="1" applyFill="1" applyBorder="1"/>
    <xf numFmtId="14" fontId="0" fillId="0" borderId="0" xfId="0" applyNumberFormat="1"/>
    <xf numFmtId="0" fontId="0" fillId="0" borderId="0" xfId="0" applyAlignment="1">
      <alignment horizontal="left" textRotation="90"/>
    </xf>
    <xf numFmtId="0" fontId="0" fillId="5" borderId="0" xfId="0" applyFill="1"/>
    <xf numFmtId="0" fontId="15" fillId="0" borderId="0" xfId="0" applyFont="1"/>
    <xf numFmtId="0" fontId="15" fillId="0" borderId="0" xfId="0" applyFont="1" applyBorder="1"/>
    <xf numFmtId="164" fontId="0" fillId="0" borderId="17" xfId="0" applyNumberFormat="1" applyBorder="1"/>
    <xf numFmtId="0" fontId="0" fillId="5" borderId="7" xfId="0" applyFill="1" applyBorder="1"/>
    <xf numFmtId="0" fontId="0" fillId="0" borderId="2" xfId="0" applyFont="1" applyFill="1" applyBorder="1" applyAlignment="1">
      <alignment horizontal="right"/>
    </xf>
    <xf numFmtId="0" fontId="0" fillId="0" borderId="0" xfId="0" applyNumberFormat="1" applyBorder="1"/>
    <xf numFmtId="0" fontId="0" fillId="5" borderId="14" xfId="0" applyFill="1" applyBorder="1"/>
    <xf numFmtId="0" fontId="16" fillId="2" borderId="0" xfId="0" applyFont="1" applyFill="1"/>
    <xf numFmtId="0" fontId="0" fillId="0" borderId="0" xfId="0" applyFill="1"/>
    <xf numFmtId="0" fontId="0" fillId="0" borderId="7" xfId="0" applyFill="1" applyBorder="1"/>
    <xf numFmtId="0" fontId="0" fillId="0" borderId="14" xfId="0" applyFill="1" applyBorder="1"/>
    <xf numFmtId="0" fontId="17" fillId="4" borderId="0" xfId="0" applyFont="1" applyFill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9" fillId="0" borderId="0" xfId="0" applyFont="1" applyAlignment="1">
      <alignment wrapText="1"/>
    </xf>
  </cellXfs>
  <cellStyles count="2">
    <cellStyle name="Link" xfId="1" builtinId="8"/>
    <cellStyle name="Standard" xfId="0" builtinId="0"/>
  </cellStyles>
  <dxfs count="73"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 style="thin">
          <color indexed="64"/>
        </right>
        <top style="double">
          <color auto="1"/>
        </top>
        <bottom/>
      </border>
    </dxf>
    <dxf>
      <border diagonalUp="0" diagonalDown="0" outline="0">
        <left style="thin">
          <color indexed="64"/>
        </left>
        <right/>
        <top style="double">
          <color auto="1"/>
        </top>
        <bottom/>
      </border>
    </dxf>
    <dxf>
      <numFmt numFmtId="164" formatCode="#,##0.00\ &quot;€&quot;"/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numFmt numFmtId="164" formatCode="#,##0.00\ &quot;€&quot;"/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numFmt numFmtId="164" formatCode="#,##0.00\ &quot;€&quot;"/>
      <border diagonalUp="0" diagonalDown="0" outline="0">
        <left/>
        <right style="thin">
          <color indexed="64"/>
        </right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font>
        <b/>
        <i val="0"/>
        <strike val="0"/>
        <color rgb="FF0070C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b/>
        <i/>
        <color rgb="FF9C0006"/>
      </font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ont>
        <b/>
        <i val="0"/>
        <strike val="0"/>
        <color rgb="FF0070C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b/>
        <i/>
        <color rgb="FF9C0006"/>
      </font>
    </dxf>
    <dxf>
      <font>
        <b/>
        <i val="0"/>
        <color rgb="FF00B050"/>
      </font>
    </dxf>
    <dxf>
      <font>
        <b/>
        <i val="0"/>
        <strike val="0"/>
        <color rgb="FF0070C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b/>
        <i/>
        <color rgb="FF9C0006"/>
      </font>
    </dxf>
    <dxf>
      <font>
        <b/>
        <i val="0"/>
        <color rgb="FF00B050"/>
      </font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ont>
        <b/>
        <i val="0"/>
        <strike val="0"/>
        <color rgb="FF0070C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b/>
        <i/>
        <color rgb="FF9C0006"/>
      </font>
    </dxf>
    <dxf>
      <font>
        <b/>
        <i val="0"/>
        <color rgb="FF00B050"/>
      </font>
    </dxf>
    <dxf>
      <font>
        <b/>
        <i val="0"/>
        <strike val="0"/>
        <color rgb="FF0070C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b/>
        <i/>
        <color rgb="FF9C0006"/>
      </font>
    </dxf>
    <dxf>
      <font>
        <b/>
        <i val="0"/>
        <color rgb="FF00B050"/>
      </font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 patternType="none">
          <fgColor indexed="64"/>
          <bgColor auto="1"/>
        </patternFill>
      </fill>
    </dxf>
    <dxf>
      <border diagonalUp="0" diagonalDown="0">
        <left/>
        <right style="thin">
          <color indexed="64"/>
        </right>
        <vertical/>
      </border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thin">
          <color indexed="64"/>
        </right>
        <vertical/>
      </border>
    </dxf>
    <dxf>
      <border diagonalUp="0" diagonalDown="0">
        <left style="thin">
          <color indexed="64"/>
        </left>
        <right/>
        <vertical/>
      </border>
    </dxf>
    <dxf>
      <numFmt numFmtId="164" formatCode="#,##0.00\ &quot;€&quot;"/>
    </dxf>
    <dxf>
      <numFmt numFmtId="164" formatCode="#,##0.00\ &quot;€&quot;"/>
      <border diagonalUp="0" diagonalDown="0">
        <left/>
        <right style="thin">
          <color auto="1"/>
        </right>
        <vertical/>
      </border>
    </dxf>
    <dxf>
      <border>
        <top style="double">
          <color auto="1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1" name="Beschaffung" displayName="Beschaffung" ref="A1:Y146" totalsRowCount="1" headerRowDxfId="72" totalsRowBorderDxfId="71">
  <autoFilter ref="A1:Y145"/>
  <tableColumns count="25">
    <tableColumn id="1" name="Pos." totalsRowLabel="Ergebnis" totalsRowDxfId="24"/>
    <tableColumn id="17" name="Wo drin/zu?" totalsRowDxfId="23"/>
    <tableColumn id="2" name="Bauteil" totalsRowDxfId="22"/>
    <tableColumn id="3" name="Hersteller" totalsRowDxfId="21"/>
    <tableColumn id="4" name="Hersteller Nr." totalsRowDxfId="20"/>
    <tableColumn id="5" name="Distributor" totalsRowDxfId="19"/>
    <tableColumn id="6" name="Distrb. Nr" totalsRowDxfId="18"/>
    <tableColumn id="20" name="GSI-Lager_x000a_#" totalsRowDxfId="17"/>
    <tableColumn id="7" name="Link" totalsRowDxfId="16"/>
    <tableColumn id="8" name="Berechnt._x000a_Einzelpreis" totalsRowFunction="custom" dataDxfId="70" totalsRowDxfId="15">
      <totalsRowFormula>SUMPRODUCT(Beschaffung[Berechnt.
Einzelpreis],Beschaffung[Da?])</totalsRowFormula>
    </tableColumn>
    <tableColumn id="9" name="vorhanden_x000a_Lager" totalsRowDxfId="14"/>
    <tableColumn id="10" name="Preis_x000a_in VPE" totalsRowDxfId="13"/>
    <tableColumn id="11" name="Anzahl_x000a_in VPE" totalsRowDxfId="12"/>
    <tableColumn id="12" name="VPEs" totalsRowDxfId="11"/>
    <tableColumn id="24" name="∑ #" totalsRowDxfId="10">
      <calculatedColumnFormula>M2*N2</calculatedColumnFormula>
    </tableColumn>
    <tableColumn id="13" name="∑ [€]2" totalsRowFunction="custom" dataDxfId="69" totalsRowDxfId="9">
      <totalsRowFormula>SUMIF(S2:S145,"=1",$P2:$P145)</totalsRowFormula>
    </tableColumn>
    <tableColumn id="14" name="benötigt" dataDxfId="68" totalsRowDxfId="8"/>
    <tableColumn id="15" name="erhalten" dataDxfId="67" totalsRowDxfId="7"/>
    <tableColumn id="23" name="Wahl_x000a_?" dataDxfId="66" totalsRowDxfId="6"/>
    <tableColumn id="18" name="In Waren-_x000a_korb" totalsRowFunction="custom" totalsRowDxfId="5">
      <totalsRowFormula>SUMIF(T2:T145,"=ja",$P2:$P145)</totalsRowFormula>
    </tableColumn>
    <tableColumn id="16" name="Ange-_x000a_ford.?" totalsRowFunction="custom" totalsRowDxfId="4">
      <totalsRowFormula>SUMIF(U2:U145,"=ja",$P2:$P145)</totalsRowFormula>
    </tableColumn>
    <tableColumn id="22" name="Bestellt_x000a_?" totalsRowDxfId="3"/>
    <tableColumn id="19" name="Da?" totalsRowFunction="count" dataDxfId="65" totalsRowDxfId="2"/>
    <tableColumn id="21" name="komplett?" totalsRowDxfId="1"/>
    <tableColumn id="26" name="Empfang RC#" dataDxfId="64" totalsRowDxfId="0"/>
  </tableColumns>
  <tableStyleInfo showFirstColumn="1" showLastColumn="0" showRowStripes="0" showColumnStripes="0"/>
</table>
</file>

<file path=xl/tables/table2.xml><?xml version="1.0" encoding="utf-8"?>
<table xmlns="http://schemas.openxmlformats.org/spreadsheetml/2006/main" id="2" name="Tabelle2" displayName="Tabelle2" ref="A3:A11" totalsRowShown="0">
  <autoFilter ref="A3:A11"/>
  <tableColumns count="1">
    <tableColumn id="1" name="Wo drin?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e.farnell.com/w/c/steckverbinder/modulare-steckverbinder/modulare-steckverbinder-ethernet-steckverbinder?modularer-steckverbinder=rj45-buchse&amp;st=rjlse" TargetMode="External"/><Relationship Id="rId18" Type="http://schemas.openxmlformats.org/officeDocument/2006/relationships/hyperlink" Target="https://www.conrad.de/de/p/molex-441440003-150-pcs-modular-jack-right-angle-low-profile-surface-mount-8-8-1-27-m-gold-plating-2448806.html" TargetMode="External"/><Relationship Id="rId26" Type="http://schemas.openxmlformats.org/officeDocument/2006/relationships/hyperlink" Target="https://de.farnell.com/lemo/epa-00-250-dtn/hf-koaxial-buchse-epa-50-ohm-pcb/dp/2470401?st=epa.00.250.ntn" TargetMode="External"/><Relationship Id="rId39" Type="http://schemas.openxmlformats.org/officeDocument/2006/relationships/hyperlink" Target="https://www.buerklin.com/de/CPLD-XC95288XL-10TQG144C/p/64S2555" TargetMode="External"/><Relationship Id="rId21" Type="http://schemas.openxmlformats.org/officeDocument/2006/relationships/hyperlink" Target="https://de.rs-online.com/web/c/halbleiter/logik-ics/wandler-ics/?searchTerm=MC14504BDG&amp;redirect-relevancy-data=7365617263685F636173636164655F6F726465723D31267365617263685F696E746572666163655F6E616D653D4931384E53656172636847656E65726963267365617263685F6C616E67756167655F757365643D6465267365617263685F6D617463685F6D6F64653D6D61746368616C6C7061727469616C267365617263685F7061747465726E5F6D6174636865643D5E5B5C707B4C7D5C707B4E647D2D2C2F255C2E5D2B24267365617263685F7061747465726E5F6F726465723D313333267365617263685F73745F6E6F726D616C697365643D59267365617263685F726573706F6E73655F616374696F6E3D43617465676F72795F5265646972656374267365617263685F747970653D4B4559574F52445F53494E474C455F414C5048415F4E554D45524943267365617263685F7370656C6C5F636F72726563745F6170706C6965643D59267365617263685F77696C645F63617264696E675F6D6F64653D4E4F4E45267365617263685F6B6579776F72643D4D433134353034424447267365617263685F6B6579776F72645F6170703D4D433134353034424447267365617263685F636F6E6669673D3026&amp;r=f&amp;searchHistory=%7B%22enabled%22%3Atrue%7D" TargetMode="External"/><Relationship Id="rId34" Type="http://schemas.openxmlformats.org/officeDocument/2006/relationships/hyperlink" Target="https://www.mouser.de/ProductDetail/?qs=%2FtpEQrCGXCxdM0%2FJIETHJw%3D%3D" TargetMode="External"/><Relationship Id="rId42" Type="http://schemas.openxmlformats.org/officeDocument/2006/relationships/hyperlink" Target="https://de.rs-online.com/web/p/scsi-steckverbinder/4999803/?relevancy-data=7365617263685F636173636164655F6F726465723D31267365617263685F696E746572666163655F6E616D653D4931384E525353746F636B4E756D626572267365617263685F6C616E67756167655F757365643D656E26736561" TargetMode="External"/><Relationship Id="rId47" Type="http://schemas.openxmlformats.org/officeDocument/2006/relationships/hyperlink" Target="https://ora.gsi.de/lkat/lkat2.php?tx1=EPY.00.250.NTN&amp;wagru=alle" TargetMode="External"/><Relationship Id="rId50" Type="http://schemas.openxmlformats.org/officeDocument/2006/relationships/hyperlink" Target="https://de.rs-online.com/web/p/idc-steckverbinder/1206833/" TargetMode="External"/><Relationship Id="rId55" Type="http://schemas.openxmlformats.org/officeDocument/2006/relationships/hyperlink" Target="https://de.rs-online.com/web/p/instrumentenverstarker/9236728" TargetMode="External"/><Relationship Id="rId63" Type="http://schemas.openxmlformats.org/officeDocument/2006/relationships/hyperlink" Target="https://de.rs-online.com/web/p/schraubklemmen/4813973/?relevancy-data=7365617263685F636173636164655F6F726465723D31267365617263685F696E746572666163655F6E616D653D4931384E525353746F636B4E756D626572267365617263685F6C616E67756167655F757365643D656E2673656172636" TargetMode="External"/><Relationship Id="rId68" Type="http://schemas.openxmlformats.org/officeDocument/2006/relationships/hyperlink" Target="https://de.rs-online.com/web/p/din-schienen/2382629/?relevancy-data=7365617263685F636173636164655F6F726465723D31267365617263685F696E746572666163655F6E616D653D4931384E525353746F636B4E756D626572267365617263685F6C616E67756167655F757365643D656E267365617263685" TargetMode="External"/><Relationship Id="rId76" Type="http://schemas.openxmlformats.org/officeDocument/2006/relationships/hyperlink" Target="https://de.rs-online.com/web/p/din-schienenklemmen-zubehor/7581701/?relevancy-data=7365617263685F636173636164655F6F726465723D31267365617263685F696E746572666163655F6E616D653D4931384E525353746F636B4E756D626572267365617263685F6C616E67756167655F757365643D656E" TargetMode="External"/><Relationship Id="rId84" Type="http://schemas.openxmlformats.org/officeDocument/2006/relationships/printerSettings" Target="../printerSettings/printerSettings1.bin"/><Relationship Id="rId7" Type="http://schemas.openxmlformats.org/officeDocument/2006/relationships/hyperlink" Target="https://de.rs-online.com/web/p/leitungs-schnittstellen-ics/0412898/?relevancy-data=7365617263685F636173636164655F6F726465723D31267365617263685F696E746572666163655F6E616D653D4931384E53656172636847656E65726963267365617263685F6C616E67756167655F757365643D6465" TargetMode="External"/><Relationship Id="rId71" Type="http://schemas.openxmlformats.org/officeDocument/2006/relationships/hyperlink" Target="https://de.rs-online.com/web/p/jumper/6742400" TargetMode="External"/><Relationship Id="rId2" Type="http://schemas.openxmlformats.org/officeDocument/2006/relationships/hyperlink" Target="https://de.farnell.com/3m/3452-6600/buchsenleiste-idc-stufe2-16pol/dp/468022" TargetMode="External"/><Relationship Id="rId16" Type="http://schemas.openxmlformats.org/officeDocument/2006/relationships/hyperlink" Target="https://de.rs-online.com/web/p/strommessverstarker/7385131" TargetMode="External"/><Relationship Id="rId29" Type="http://schemas.openxmlformats.org/officeDocument/2006/relationships/hyperlink" Target="https://www.digikey.de/de/products/detail/lemo/EPA-00-250-NTN/3597315" TargetMode="External"/><Relationship Id="rId11" Type="http://schemas.openxmlformats.org/officeDocument/2006/relationships/hyperlink" Target="https://de.rs-online.com/web/p/ethernet-steckverbinder/1820646" TargetMode="External"/><Relationship Id="rId24" Type="http://schemas.openxmlformats.org/officeDocument/2006/relationships/hyperlink" Target="https://www.arrow.com/en/products/tba12-11surkcgkwa/cml-innovative-technologies" TargetMode="External"/><Relationship Id="rId32" Type="http://schemas.openxmlformats.org/officeDocument/2006/relationships/hyperlink" Target="https://de.rs-online.com/web/p/mechanische-drehgeber/7377739" TargetMode="External"/><Relationship Id="rId37" Type="http://schemas.openxmlformats.org/officeDocument/2006/relationships/hyperlink" Target="https://www.digikey.de/de/products/detail/bourns-inc/PEC11R-4015F-S0024/4499668?s=N4IgTCBcDaIAoFEDCBGFAlAtAFgAwoFYAxAZV1zGxAF0BfIA" TargetMode="External"/><Relationship Id="rId40" Type="http://schemas.openxmlformats.org/officeDocument/2006/relationships/hyperlink" Target="https://www.elpro.org/de/xilinx-xc95-serie/111291-xc95288xl-10tqg144c.html" TargetMode="External"/><Relationship Id="rId45" Type="http://schemas.openxmlformats.org/officeDocument/2006/relationships/hyperlink" Target="https://de.rs-online.com/web/p/idc-steckverbinder/3237873" TargetMode="External"/><Relationship Id="rId53" Type="http://schemas.openxmlformats.org/officeDocument/2006/relationships/hyperlink" Target="https://de.rs-online.com/web/p/din-41612-steckverbinder/0470443" TargetMode="External"/><Relationship Id="rId58" Type="http://schemas.openxmlformats.org/officeDocument/2006/relationships/hyperlink" Target="https://de.rs-online.com/web/p/iec-filter/7954793/?relevancy-data=7365617263685F636173636164655F6F726465723D31267365617263685F696E746572666163655F6E616D653D4931384E4B6E6F776E41734D504E267365617263685F6C616E67756167655F757365643D6465267365617263685F6D61746" TargetMode="External"/><Relationship Id="rId66" Type="http://schemas.openxmlformats.org/officeDocument/2006/relationships/hyperlink" Target="https://de.rs-online.com/web/p/din-schienenklemmen-zubehor/5076591/?relevancy-data=7365617263685F636173636164655F6F726465723D31267365617263685F696E746572666163655F6E616D653D4931384E525353746F636B4E756D626572267365617263685F6C616E67756167655F757365643D656E" TargetMode="External"/><Relationship Id="rId74" Type="http://schemas.openxmlformats.org/officeDocument/2006/relationships/hyperlink" Target="https://de.rs-online.com/web/p/leiterplatten-header/6705079/?relevancy-data=7365617263685F636173636164655F6F726465723D31267365617263685F696E746572666163655F6E616D653D4931384E525353746F636B4E756D626572267365617263685F6C616E67756167655F757365643D656E2673656" TargetMode="External"/><Relationship Id="rId79" Type="http://schemas.openxmlformats.org/officeDocument/2006/relationships/hyperlink" Target="https://de.rs-online.com/web/p/zener-dioden/2224297" TargetMode="External"/><Relationship Id="rId87" Type="http://schemas.openxmlformats.org/officeDocument/2006/relationships/comments" Target="../comments1.xml"/><Relationship Id="rId5" Type="http://schemas.openxmlformats.org/officeDocument/2006/relationships/hyperlink" Target="https://de.farnell.com/3m/10250-5212pl/buchse-mdr-90-50kont/dp/9292780" TargetMode="External"/><Relationship Id="rId61" Type="http://schemas.openxmlformats.org/officeDocument/2006/relationships/hyperlink" Target="https://de.rs-online.com/web/p/din-schienenklemmen-zubehor/7581701/?relevancy-data=7365617263685F636173636164655F6F726465723D31267365617263685F696E746572666163655F6E616D653D4931384E4B6E6F776E41734D504E267365617263685F6C616E67756167655F757365643D6465267365" TargetMode="External"/><Relationship Id="rId82" Type="http://schemas.openxmlformats.org/officeDocument/2006/relationships/hyperlink" Target="https://de.rs-online.com/web/p/kuhlkorper/1898583" TargetMode="External"/><Relationship Id="rId19" Type="http://schemas.openxmlformats.org/officeDocument/2006/relationships/hyperlink" Target="https://www.digikey.de/de/products/detail/analog-devices-inc/AD8131ARMZ-REEL7/1202680?utm_adgroup=Integrated%20Circuits&amp;utm_source=google&amp;utm_medium=cpc&amp;utm_campaign=Dynamic%20Search_DE_Product&amp;utm_term=&amp;productid=&amp;gclid=EAIaIQobChMItsCPmvCr9QIVX5BoCR1nPQ" TargetMode="External"/><Relationship Id="rId4" Type="http://schemas.openxmlformats.org/officeDocument/2006/relationships/hyperlink" Target="https://www.mslehner.de/3m-10250-5212-pl-mdr-buchsenstecker-90-abgewinkelt-50-polig-102-serie-1-27-mm-0-20-m-au-820255.html" TargetMode="External"/><Relationship Id="rId9" Type="http://schemas.openxmlformats.org/officeDocument/2006/relationships/hyperlink" Target="https://de.rs-online.com/web/p/ethernet-steckverbinder/8208306" TargetMode="External"/><Relationship Id="rId14" Type="http://schemas.openxmlformats.org/officeDocument/2006/relationships/hyperlink" Target="https://www.digikey.de/de/products/detail/amphenol-icc-commercial-products/RJLSE4238101T/1979566" TargetMode="External"/><Relationship Id="rId22" Type="http://schemas.openxmlformats.org/officeDocument/2006/relationships/hyperlink" Target="https://www.digikey.de/de/products/detail/onsemi/MC14504BDG/1478860" TargetMode="External"/><Relationship Id="rId27" Type="http://schemas.openxmlformats.org/officeDocument/2006/relationships/hyperlink" Target="https://de.rs-online.com/web/p/gate-treiber/1901339/?relevancy-data=7365617263685F636173636164655F6F726465723D31267365617263685F696E746572666163655F6E616D653D4931384E53656172636847656E65726963267365617263685F6C616E67756167655F757365643D6465267365617263685" TargetMode="External"/><Relationship Id="rId30" Type="http://schemas.openxmlformats.org/officeDocument/2006/relationships/hyperlink" Target="https://de.farnell.com/lemo/epy-00-250-ntn/hf-koaxial-buchse-epy-50-ohm-pcb/dp/2470402" TargetMode="External"/><Relationship Id="rId35" Type="http://schemas.openxmlformats.org/officeDocument/2006/relationships/hyperlink" Target="https://de.rs-online.com/web/p/mechanische-drehgeber/7377739" TargetMode="External"/><Relationship Id="rId43" Type="http://schemas.openxmlformats.org/officeDocument/2006/relationships/hyperlink" Target="https://de.rs-online.com/web/p/scsi-steckverbinder/7494887/?relevancy-data=7365617263685F636173636164655F6F726465723D31267365617263685F696E746572666163655F6E616D653D4931384E53656172636847656E65726963267365617263685F6C616E67756167655F757365643D646526736561" TargetMode="External"/><Relationship Id="rId48" Type="http://schemas.openxmlformats.org/officeDocument/2006/relationships/hyperlink" Target="https://de.rs-online.com/web/p/logikgatter/1817358" TargetMode="External"/><Relationship Id="rId56" Type="http://schemas.openxmlformats.org/officeDocument/2006/relationships/hyperlink" Target="https://de.rs-online.com/web/p/instrumentenverstarker/1003802" TargetMode="External"/><Relationship Id="rId64" Type="http://schemas.openxmlformats.org/officeDocument/2006/relationships/hyperlink" Target="https://de.rs-online.com/web/p/darlington-transistoren/1003837/?relevancy-data=7365617263685F636173636164655F6F726465723D31267365617263685F696E746572666163655F6E616D653D4931384E525353746F636B4E756D626572267365617263685F6C616E67756167655F757365643D656E2673" TargetMode="External"/><Relationship Id="rId69" Type="http://schemas.openxmlformats.org/officeDocument/2006/relationships/hyperlink" Target="https://de.rs-online.com/web/p/feinsicherungen/6686045" TargetMode="External"/><Relationship Id="rId77" Type="http://schemas.openxmlformats.org/officeDocument/2006/relationships/hyperlink" Target="https://de.rs-online.com/web/p/zener-dioden/6878250/?relevancy-data=7365617263685F636173636164655F6F726465723D31267365617263685F696E746572666163655F6E616D653D4931384E525353746F636B4E756D6265724D504E267365617263685F6C616E67756167655F757365643D656E267365617" TargetMode="External"/><Relationship Id="rId8" Type="http://schemas.openxmlformats.org/officeDocument/2006/relationships/hyperlink" Target="https://de.rs-online.com/web/p/flachbandkabel/1055304" TargetMode="External"/><Relationship Id="rId51" Type="http://schemas.openxmlformats.org/officeDocument/2006/relationships/hyperlink" Target="https://de.farnell.com/maxim-integrated-products/max627csa/treiber-mosfet-dual-power-nsoic8/dp/2518848?rpsku=rel1:1380006&amp;isexcsku=false" TargetMode="External"/><Relationship Id="rId72" Type="http://schemas.openxmlformats.org/officeDocument/2006/relationships/hyperlink" Target="https://de.rs-online.com/web/p/quarz-oszillatoren/7675254" TargetMode="External"/><Relationship Id="rId80" Type="http://schemas.openxmlformats.org/officeDocument/2006/relationships/hyperlink" Target="https://de.rs-online.com/web/p/smd-widerstande/1364768" TargetMode="External"/><Relationship Id="rId85" Type="http://schemas.openxmlformats.org/officeDocument/2006/relationships/vmlDrawing" Target="../drawings/vmlDrawing1.vml"/><Relationship Id="rId3" Type="http://schemas.openxmlformats.org/officeDocument/2006/relationships/hyperlink" Target="https://de.farnell.com/vishay/wsc251550r00fea/drahtwiderstand-50r-1-1w-2515/dp/1107503" TargetMode="External"/><Relationship Id="rId12" Type="http://schemas.openxmlformats.org/officeDocument/2006/relationships/hyperlink" Target="https://de.farnell.com/amphenol-fci/rjlse4138101t/rj45-buchse-8p8c-1-port-smd/dp/3367480?st=rjlse" TargetMode="External"/><Relationship Id="rId17" Type="http://schemas.openxmlformats.org/officeDocument/2006/relationships/hyperlink" Target="https://de.rs-online.com/web/p/steckernetzteile/1391763" TargetMode="External"/><Relationship Id="rId25" Type="http://schemas.openxmlformats.org/officeDocument/2006/relationships/hyperlink" Target="https://www.conrad.com/p/kingbright-dot-matrix-display-red-green-306-mm-185-v-2-v-tba-12-11-surkcgkwa-1050615" TargetMode="External"/><Relationship Id="rId33" Type="http://schemas.openxmlformats.org/officeDocument/2006/relationships/hyperlink" Target="https://www.digikey.de/de/products/detail/analog-devices-inc/AD8429BRZ/2742231" TargetMode="External"/><Relationship Id="rId38" Type="http://schemas.openxmlformats.org/officeDocument/2006/relationships/hyperlink" Target="https://de.farnell.com/xilinx/xc95288xl-10tq144c/cpld-flash-100mhz-10ns-tqfp-144/dp/3759217" TargetMode="External"/><Relationship Id="rId46" Type="http://schemas.openxmlformats.org/officeDocument/2006/relationships/hyperlink" Target="https://ora.gsi.de/lkat/lkat2.php?tx1=+EPA.00.250.&amp;wagru=alle" TargetMode="External"/><Relationship Id="rId59" Type="http://schemas.openxmlformats.org/officeDocument/2006/relationships/hyperlink" Target="https://de.farnell.com/keystone/7691/pc-screw-terminal-22-14awg/dp/2301200?ost=2301200" TargetMode="External"/><Relationship Id="rId67" Type="http://schemas.openxmlformats.org/officeDocument/2006/relationships/hyperlink" Target="https://de.rs-online.com/web/p/din-schienen/2382629/?relevancy-data=7365617263685F636173636164655F6F726465723D31267365617263685F696E746572666163655F6E616D653D4931384E525353746F636B4E756D626572267365617263685F6C616E67756167655F757365643D656E267365617263685" TargetMode="External"/><Relationship Id="rId20" Type="http://schemas.openxmlformats.org/officeDocument/2006/relationships/hyperlink" Target="https://de.farnell.com/en-DE/multicomp/703-0196/pktmatrixanz-rot-gr-n-1-2zoll/dp/2112223" TargetMode="External"/><Relationship Id="rId41" Type="http://schemas.openxmlformats.org/officeDocument/2006/relationships/hyperlink" Target="https://de.rs-online.com/web/p/operationsverstarker/8778798/" TargetMode="External"/><Relationship Id="rId54" Type="http://schemas.openxmlformats.org/officeDocument/2006/relationships/hyperlink" Target="https://de.rs-online.com/web/c/halbleiter/verstarker-und-komparatoren/instrumentenverstarker/?r=f&amp;redirect-relevancy-data=7365617263685F636173636164655F6F726465723D31267365617263685F696E746572666163655F6E616D653D4931384E53656172636847656E65726963267365617" TargetMode="External"/><Relationship Id="rId62" Type="http://schemas.openxmlformats.org/officeDocument/2006/relationships/hyperlink" Target="https://de.rs-online.com/web/c/steckverbinder/leiterplatten-steckverbinder-gehause/leiterplatten-header/?applied-dimensions=4294839262,4292968288,4294691650,4294320064,4291437466,4294874447,4294965668,4294319971" TargetMode="External"/><Relationship Id="rId70" Type="http://schemas.openxmlformats.org/officeDocument/2006/relationships/hyperlink" Target="https://de.rs-online.com/web/p/feinsicherungen/6686023" TargetMode="External"/><Relationship Id="rId75" Type="http://schemas.openxmlformats.org/officeDocument/2006/relationships/hyperlink" Target="https://de.rs-online.com/web/p/tantal-elektrolytkondensator/4070277" TargetMode="External"/><Relationship Id="rId83" Type="http://schemas.openxmlformats.org/officeDocument/2006/relationships/hyperlink" Target="https://de.rs-online.com/web/p/smd-widerstande/1364773" TargetMode="External"/><Relationship Id="rId1" Type="http://schemas.openxmlformats.org/officeDocument/2006/relationships/hyperlink" Target="https://de.rs-online.com/web/p/led-displays/1451417" TargetMode="External"/><Relationship Id="rId6" Type="http://schemas.openxmlformats.org/officeDocument/2006/relationships/hyperlink" Target="https://www.mouser.de/ProductDetail/Analog-Devices/AD8131ARMZ?qs=%2FtpEQrCGXCx%2F4iq3TRJcTQ%3D%3D" TargetMode="External"/><Relationship Id="rId15" Type="http://schemas.openxmlformats.org/officeDocument/2006/relationships/hyperlink" Target="https://www.heilind.com/amp5555078-1.html?pn=5555078-1&amp;dp=AMP5555078-1" TargetMode="External"/><Relationship Id="rId23" Type="http://schemas.openxmlformats.org/officeDocument/2006/relationships/hyperlink" Target="https://www.mouser.de/c/semiconductors/logic-ics/translation-voltage-levels/?m=onsemi&amp;series=MC14504B" TargetMode="External"/><Relationship Id="rId28" Type="http://schemas.openxmlformats.org/officeDocument/2006/relationships/hyperlink" Target="https://de.rs-online.com/web/p/koaxial-steckverbinder/1243371/" TargetMode="External"/><Relationship Id="rId36" Type="http://schemas.openxmlformats.org/officeDocument/2006/relationships/hyperlink" Target="https://de.farnell.com/bourns/pec11r-4015f-s0024/inkrementalgeber-12mm-60u-min/dp/2663518?rpsku=rel3%3APEC114015FS0024&amp;st=pec11-4015fs0024" TargetMode="External"/><Relationship Id="rId49" Type="http://schemas.openxmlformats.org/officeDocument/2006/relationships/hyperlink" Target="https://de.rs-online.com/web/p/leiterplatten-header/5428863/?relevancy-data=7365617263685F636173636164655F6F726465723D31267365617263685F696E746572666163655F6E616D653D4931384E53656172636847656E65726963267365617263685F6C616E67756167655F757365643D64652673656" TargetMode="External"/><Relationship Id="rId57" Type="http://schemas.openxmlformats.org/officeDocument/2006/relationships/hyperlink" Target="https://de.rs-online.com/web/p/smd-widerstande/1978210" TargetMode="External"/><Relationship Id="rId10" Type="http://schemas.openxmlformats.org/officeDocument/2006/relationships/hyperlink" Target="https://de.rs-online.com/web/p/smd-widerstande/8802191" TargetMode="External"/><Relationship Id="rId31" Type="http://schemas.openxmlformats.org/officeDocument/2006/relationships/hyperlink" Target="https://de.rs-online.com/web/p/leiterplatten-buchsen/2039218/?relevancy-data=7365617263685F636173636164655F6F726465723D31267365617263685F696E746572666163655F6E616D653D4931384E53656172636847656E65726963267365617263685F6C616E67756167655F757365643D6465267365" TargetMode="External"/><Relationship Id="rId44" Type="http://schemas.openxmlformats.org/officeDocument/2006/relationships/hyperlink" Target="https://de.rs-online.com/web/p/leiterplatten-header/5428908/?relevancy-data=7365617263685F636173636164655F6F726465723D31267365617263685F696E746572666163655F6E616D653D4931384E525353746F636B4E756D626572267365617263685F6C616E67756167655F757365643D656E2673656" TargetMode="External"/><Relationship Id="rId52" Type="http://schemas.openxmlformats.org/officeDocument/2006/relationships/hyperlink" Target="https://de.rs-online.com/web/c/halbleiter/stromversorgung/spannungsregler/?r=f&amp;redirect-relevancy-data=7365617263685F636173636164655F6F726465723D31267365617263685F696E746572666163655F6E616D653D4931384E53656172636847656E65726963267365617263685F6C616E677561" TargetMode="External"/><Relationship Id="rId60" Type="http://schemas.openxmlformats.org/officeDocument/2006/relationships/hyperlink" Target="https://de.rs-online.com/web/p/leiterplatten-header/1614276" TargetMode="External"/><Relationship Id="rId65" Type="http://schemas.openxmlformats.org/officeDocument/2006/relationships/hyperlink" Target="https://de.rs-online.com/web/p/anschlussklemmenblocke-fur-din-schienen/7581682/?relevancy-data=7365617263685F636173636164655F6F726465723D31267365617263685F696E746572666163655F6E616D653D4931384E525353746F636B4E756D626572267365617263685F6C616E67756167655F75" TargetMode="External"/><Relationship Id="rId73" Type="http://schemas.openxmlformats.org/officeDocument/2006/relationships/hyperlink" Target="https://de.rs-online.com/web/p/gate-treiber/1901288" TargetMode="External"/><Relationship Id="rId78" Type="http://schemas.openxmlformats.org/officeDocument/2006/relationships/hyperlink" Target="https://de.rs-online.com/web/p/smd-widerstande/2414970" TargetMode="External"/><Relationship Id="rId81" Type="http://schemas.openxmlformats.org/officeDocument/2006/relationships/hyperlink" Target="https://de.rs-online.com/web/p/optokoppler/6998240" TargetMode="External"/><Relationship Id="rId86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H151"/>
  <sheetViews>
    <sheetView tabSelected="1" zoomScale="78" zoomScaleNormal="78" workbookViewId="0">
      <pane xSplit="3" ySplit="1" topLeftCell="G104" activePane="bottomRight" state="frozen"/>
      <selection pane="topRight" activeCell="D1" sqref="D1"/>
      <selection pane="bottomLeft" activeCell="A2" sqref="A2"/>
      <selection pane="bottomRight" activeCell="U143" sqref="U143"/>
    </sheetView>
  </sheetViews>
  <sheetFormatPr baseColWidth="10" defaultRowHeight="15" x14ac:dyDescent="0.25"/>
  <cols>
    <col min="1" max="1" width="5.28515625" customWidth="1"/>
    <col min="2" max="2" width="17.42578125" customWidth="1"/>
    <col min="3" max="3" width="44.5703125" customWidth="1"/>
    <col min="4" max="4" width="24.42578125" customWidth="1"/>
    <col min="5" max="5" width="22.42578125" customWidth="1"/>
    <col min="6" max="6" width="12.7109375" customWidth="1"/>
    <col min="7" max="7" width="21.140625" customWidth="1"/>
    <col min="8" max="8" width="11.42578125" customWidth="1"/>
    <col min="9" max="9" width="22" customWidth="1"/>
    <col min="10" max="10" width="10.85546875" style="1" customWidth="1"/>
    <col min="12" max="12" width="10.140625" customWidth="1"/>
    <col min="13" max="13" width="9.5703125" customWidth="1"/>
    <col min="14" max="15" width="7.42578125" customWidth="1"/>
    <col min="16" max="16" width="12.5703125" customWidth="1"/>
    <col min="17" max="17" width="10.7109375" style="22" customWidth="1"/>
    <col min="18" max="18" width="10.7109375" style="1" customWidth="1"/>
    <col min="19" max="20" width="10.7109375" customWidth="1"/>
    <col min="21" max="22" width="8.5703125" customWidth="1"/>
    <col min="23" max="23" width="8.140625" customWidth="1"/>
    <col min="25" max="25" width="15" bestFit="1" customWidth="1"/>
  </cols>
  <sheetData>
    <row r="1" spans="1:25" ht="30" x14ac:dyDescent="0.25">
      <c r="A1" s="24" t="s">
        <v>7</v>
      </c>
      <c r="B1" s="24" t="s">
        <v>179</v>
      </c>
      <c r="C1" s="24" t="s">
        <v>0</v>
      </c>
      <c r="D1" s="24" t="s">
        <v>1</v>
      </c>
      <c r="E1" s="24" t="s">
        <v>2</v>
      </c>
      <c r="F1" s="24" t="s">
        <v>3</v>
      </c>
      <c r="G1" s="24" t="s">
        <v>4</v>
      </c>
      <c r="H1" s="26" t="s">
        <v>194</v>
      </c>
      <c r="I1" s="24" t="s">
        <v>6</v>
      </c>
      <c r="J1" s="82" t="s">
        <v>204</v>
      </c>
      <c r="K1" s="25" t="s">
        <v>27</v>
      </c>
      <c r="L1" s="26" t="s">
        <v>130</v>
      </c>
      <c r="M1" s="25" t="s">
        <v>13</v>
      </c>
      <c r="N1" s="42" t="s">
        <v>18</v>
      </c>
      <c r="O1" s="43" t="s">
        <v>135</v>
      </c>
      <c r="P1" s="64" t="s">
        <v>134</v>
      </c>
      <c r="Q1" s="65" t="s">
        <v>5</v>
      </c>
      <c r="R1" s="49" t="s">
        <v>19</v>
      </c>
      <c r="S1" s="27" t="s">
        <v>127</v>
      </c>
      <c r="T1" s="25" t="s">
        <v>100</v>
      </c>
      <c r="U1" s="26" t="s">
        <v>97</v>
      </c>
      <c r="V1" s="26" t="s">
        <v>98</v>
      </c>
      <c r="W1" s="26" t="s">
        <v>99</v>
      </c>
      <c r="X1" s="24" t="s">
        <v>253</v>
      </c>
      <c r="Y1" s="105" t="s">
        <v>262</v>
      </c>
    </row>
    <row r="2" spans="1:25" x14ac:dyDescent="0.25">
      <c r="A2">
        <v>1</v>
      </c>
      <c r="B2" t="s">
        <v>95</v>
      </c>
      <c r="C2" s="73" t="s">
        <v>41</v>
      </c>
      <c r="D2" t="s">
        <v>8</v>
      </c>
      <c r="F2" t="s">
        <v>11</v>
      </c>
      <c r="G2" t="s">
        <v>215</v>
      </c>
      <c r="I2" s="2" t="s">
        <v>10</v>
      </c>
      <c r="J2" s="83"/>
      <c r="K2" s="3">
        <v>42</v>
      </c>
      <c r="L2" s="52">
        <v>3.16</v>
      </c>
      <c r="M2" s="3">
        <v>1</v>
      </c>
      <c r="N2" s="3">
        <v>32</v>
      </c>
      <c r="O2" s="1">
        <f t="shared" ref="O2:O35" si="0">M2*N2</f>
        <v>32</v>
      </c>
      <c r="P2" s="54">
        <f>L2*M2*N2</f>
        <v>101.12</v>
      </c>
      <c r="Q2" s="66">
        <f>5*3*2</f>
        <v>30</v>
      </c>
      <c r="R2" s="44">
        <f>M2*N2</f>
        <v>32</v>
      </c>
      <c r="S2" s="33">
        <v>1</v>
      </c>
      <c r="T2" s="3" t="s">
        <v>101</v>
      </c>
      <c r="U2" t="s">
        <v>101</v>
      </c>
      <c r="V2" t="s">
        <v>101</v>
      </c>
      <c r="W2" s="1">
        <v>32</v>
      </c>
      <c r="X2" s="97"/>
      <c r="Y2" s="106"/>
    </row>
    <row r="3" spans="1:25" x14ac:dyDescent="0.25">
      <c r="A3">
        <v>1</v>
      </c>
      <c r="B3" t="s">
        <v>95</v>
      </c>
      <c r="C3" s="73"/>
      <c r="F3" t="s">
        <v>9</v>
      </c>
      <c r="G3" t="s">
        <v>14</v>
      </c>
      <c r="I3" s="2" t="s">
        <v>15</v>
      </c>
      <c r="J3" s="83"/>
      <c r="K3" s="3"/>
      <c r="L3" s="52"/>
      <c r="M3" s="3"/>
      <c r="N3" s="3"/>
      <c r="O3" s="1">
        <f t="shared" si="0"/>
        <v>0</v>
      </c>
      <c r="P3" s="54">
        <f t="shared" ref="P3:P70" si="1">L3*M3*N3</f>
        <v>0</v>
      </c>
      <c r="Q3" s="66"/>
      <c r="R3" s="44"/>
      <c r="S3" s="33"/>
      <c r="T3" s="3"/>
      <c r="W3" s="1"/>
      <c r="X3" s="97"/>
      <c r="Y3" s="106"/>
    </row>
    <row r="4" spans="1:25" x14ac:dyDescent="0.25">
      <c r="A4">
        <v>1</v>
      </c>
      <c r="B4" t="s">
        <v>95</v>
      </c>
      <c r="C4" s="73"/>
      <c r="F4" s="3" t="s">
        <v>16</v>
      </c>
      <c r="G4" s="3" t="s">
        <v>12</v>
      </c>
      <c r="H4" s="3"/>
      <c r="I4" s="5" t="s">
        <v>17</v>
      </c>
      <c r="J4" s="83"/>
      <c r="K4" s="3"/>
      <c r="L4" s="52"/>
      <c r="M4" s="3"/>
      <c r="N4" s="3"/>
      <c r="O4" s="1">
        <f t="shared" si="0"/>
        <v>0</v>
      </c>
      <c r="P4" s="54">
        <f t="shared" si="1"/>
        <v>0</v>
      </c>
      <c r="Q4" s="66"/>
      <c r="R4" s="44"/>
      <c r="S4" s="33"/>
      <c r="T4" s="3"/>
      <c r="W4" s="1"/>
      <c r="X4" s="97"/>
      <c r="Y4" s="106"/>
    </row>
    <row r="5" spans="1:25" x14ac:dyDescent="0.25">
      <c r="A5" s="4">
        <v>1</v>
      </c>
      <c r="B5" t="s">
        <v>95</v>
      </c>
      <c r="C5" s="74" t="s">
        <v>35</v>
      </c>
      <c r="D5" s="4" t="s">
        <v>34</v>
      </c>
      <c r="E5" s="4"/>
      <c r="F5" s="9" t="s">
        <v>31</v>
      </c>
      <c r="G5" s="4" t="s">
        <v>32</v>
      </c>
      <c r="H5" s="4"/>
      <c r="I5" s="11" t="s">
        <v>33</v>
      </c>
      <c r="J5" s="84"/>
      <c r="K5" s="4"/>
      <c r="L5" s="53"/>
      <c r="M5" s="4"/>
      <c r="N5" s="4"/>
      <c r="O5" s="6">
        <f t="shared" si="0"/>
        <v>0</v>
      </c>
      <c r="P5" s="54">
        <f t="shared" si="1"/>
        <v>0</v>
      </c>
      <c r="Q5" s="46"/>
      <c r="R5" s="45"/>
      <c r="S5" s="34"/>
      <c r="T5" s="4"/>
      <c r="W5" s="1"/>
      <c r="X5" s="97"/>
      <c r="Y5" s="106"/>
    </row>
    <row r="6" spans="1:25" x14ac:dyDescent="0.25">
      <c r="A6">
        <v>2</v>
      </c>
      <c r="B6" t="s">
        <v>93</v>
      </c>
      <c r="C6" s="73" t="s">
        <v>40</v>
      </c>
      <c r="E6" t="s">
        <v>23</v>
      </c>
      <c r="F6" t="s">
        <v>11</v>
      </c>
      <c r="G6" s="7" t="s">
        <v>29</v>
      </c>
      <c r="H6" s="7"/>
      <c r="I6" s="2" t="s">
        <v>28</v>
      </c>
      <c r="J6" s="85"/>
      <c r="K6" s="10" t="s">
        <v>30</v>
      </c>
      <c r="L6" s="52">
        <v>0.72299999999999998</v>
      </c>
      <c r="M6">
        <v>48</v>
      </c>
      <c r="N6">
        <v>5</v>
      </c>
      <c r="O6" s="1">
        <f t="shared" si="0"/>
        <v>240</v>
      </c>
      <c r="P6" s="54">
        <f t="shared" si="1"/>
        <v>173.52</v>
      </c>
      <c r="Q6" s="66">
        <f>5*3*2*8</f>
        <v>240</v>
      </c>
      <c r="R6" s="44">
        <f>M6*N6</f>
        <v>240</v>
      </c>
      <c r="S6" s="33">
        <v>1</v>
      </c>
      <c r="T6" s="3" t="s">
        <v>101</v>
      </c>
      <c r="U6" t="s">
        <v>101</v>
      </c>
      <c r="V6" t="s">
        <v>101</v>
      </c>
      <c r="W6" s="1">
        <v>240</v>
      </c>
      <c r="X6" s="97"/>
      <c r="Y6" s="106"/>
    </row>
    <row r="7" spans="1:25" x14ac:dyDescent="0.25">
      <c r="A7">
        <v>2</v>
      </c>
      <c r="B7" t="s">
        <v>93</v>
      </c>
      <c r="C7" s="73"/>
      <c r="F7" s="7" t="s">
        <v>20</v>
      </c>
      <c r="G7" s="7" t="s">
        <v>22</v>
      </c>
      <c r="H7" s="7"/>
      <c r="I7" s="2" t="s">
        <v>21</v>
      </c>
      <c r="J7" s="83"/>
      <c r="K7" s="3">
        <v>0</v>
      </c>
      <c r="L7" s="52">
        <v>0.65600000000000003</v>
      </c>
      <c r="M7" s="3">
        <v>288</v>
      </c>
      <c r="N7" s="3">
        <v>1</v>
      </c>
      <c r="O7" s="1">
        <f t="shared" si="0"/>
        <v>288</v>
      </c>
      <c r="P7" s="54">
        <f t="shared" si="1"/>
        <v>188.928</v>
      </c>
      <c r="Q7" s="66"/>
      <c r="R7" s="44"/>
      <c r="S7" s="33"/>
      <c r="T7" s="3"/>
      <c r="W7" s="1"/>
      <c r="X7" s="97"/>
      <c r="Y7" s="106"/>
    </row>
    <row r="8" spans="1:25" x14ac:dyDescent="0.25">
      <c r="A8">
        <v>2</v>
      </c>
      <c r="B8" t="s">
        <v>93</v>
      </c>
      <c r="C8" s="74"/>
      <c r="D8" s="4"/>
      <c r="E8" s="4"/>
      <c r="F8" s="9" t="s">
        <v>25</v>
      </c>
      <c r="G8" s="4" t="s">
        <v>24</v>
      </c>
      <c r="H8" s="4"/>
      <c r="I8" s="5" t="s">
        <v>26</v>
      </c>
      <c r="J8" s="84"/>
      <c r="K8" s="4">
        <v>0</v>
      </c>
      <c r="L8" s="53">
        <v>0.66644000000000003</v>
      </c>
      <c r="M8" s="4">
        <v>250</v>
      </c>
      <c r="N8" s="4">
        <v>1</v>
      </c>
      <c r="O8" s="6">
        <f t="shared" si="0"/>
        <v>250</v>
      </c>
      <c r="P8" s="54">
        <f t="shared" si="1"/>
        <v>166.61</v>
      </c>
      <c r="Q8" s="46"/>
      <c r="R8" s="45"/>
      <c r="S8" s="4"/>
      <c r="T8" s="4"/>
      <c r="U8" s="3"/>
      <c r="V8" s="3"/>
      <c r="W8" s="1"/>
      <c r="X8" s="97"/>
      <c r="Y8" s="106"/>
    </row>
    <row r="9" spans="1:25" ht="30" x14ac:dyDescent="0.25">
      <c r="A9">
        <v>3</v>
      </c>
      <c r="B9" t="s">
        <v>93</v>
      </c>
      <c r="C9" s="73" t="s">
        <v>105</v>
      </c>
      <c r="E9" t="s">
        <v>39</v>
      </c>
      <c r="F9" s="21" t="s">
        <v>11</v>
      </c>
      <c r="G9" s="29" t="s">
        <v>104</v>
      </c>
      <c r="H9" s="29"/>
      <c r="I9" s="28" t="s">
        <v>102</v>
      </c>
      <c r="J9" s="83" t="s">
        <v>12</v>
      </c>
      <c r="K9" s="3">
        <v>0</v>
      </c>
      <c r="L9" s="52">
        <v>3.49</v>
      </c>
      <c r="M9" s="3">
        <v>250</v>
      </c>
      <c r="N9" s="3">
        <v>1</v>
      </c>
      <c r="O9" s="1">
        <f t="shared" si="0"/>
        <v>250</v>
      </c>
      <c r="P9" s="54">
        <f t="shared" si="1"/>
        <v>872.5</v>
      </c>
      <c r="Q9" s="66">
        <f>3*16*5</f>
        <v>240</v>
      </c>
      <c r="R9" s="44"/>
      <c r="S9" s="33"/>
      <c r="T9" s="3"/>
      <c r="W9" s="1"/>
      <c r="X9" s="97"/>
      <c r="Y9" s="106"/>
    </row>
    <row r="10" spans="1:25" ht="18.75" customHeight="1" x14ac:dyDescent="0.25">
      <c r="A10">
        <v>3</v>
      </c>
      <c r="B10" t="s">
        <v>93</v>
      </c>
      <c r="C10" s="73" t="s">
        <v>216</v>
      </c>
      <c r="F10" s="7"/>
      <c r="H10" s="29"/>
      <c r="I10" s="38"/>
      <c r="J10" s="83"/>
      <c r="K10" s="3"/>
      <c r="L10" s="52"/>
      <c r="M10" s="3"/>
      <c r="N10" s="3"/>
      <c r="O10" s="1">
        <f t="shared" si="0"/>
        <v>0</v>
      </c>
      <c r="P10" s="54">
        <f t="shared" si="1"/>
        <v>0</v>
      </c>
      <c r="Q10" s="66">
        <f t="shared" ref="Q10:Q12" si="2">3*16*5</f>
        <v>240</v>
      </c>
      <c r="R10" s="44"/>
      <c r="S10" s="33"/>
      <c r="T10" s="3"/>
      <c r="W10" s="1"/>
      <c r="X10" s="97"/>
      <c r="Y10" s="106"/>
    </row>
    <row r="11" spans="1:25" x14ac:dyDescent="0.25">
      <c r="A11">
        <v>3</v>
      </c>
      <c r="B11" t="s">
        <v>93</v>
      </c>
      <c r="C11" s="73"/>
      <c r="F11" s="3" t="s">
        <v>20</v>
      </c>
      <c r="G11" t="s">
        <v>36</v>
      </c>
      <c r="I11" s="30" t="s">
        <v>106</v>
      </c>
      <c r="J11" s="83" t="s">
        <v>12</v>
      </c>
      <c r="K11" s="3">
        <v>938</v>
      </c>
      <c r="L11" s="52">
        <v>4.8600000000000003</v>
      </c>
      <c r="M11" s="7">
        <v>50</v>
      </c>
      <c r="N11" s="7">
        <v>5</v>
      </c>
      <c r="O11" s="71">
        <f t="shared" si="0"/>
        <v>250</v>
      </c>
      <c r="P11" s="54">
        <f t="shared" si="1"/>
        <v>1215.0000000000002</v>
      </c>
      <c r="Q11" s="66">
        <f t="shared" si="2"/>
        <v>240</v>
      </c>
      <c r="R11" s="44"/>
      <c r="S11" s="33"/>
      <c r="T11" s="3"/>
      <c r="W11" s="1"/>
      <c r="X11" s="97"/>
      <c r="Y11" s="106"/>
    </row>
    <row r="12" spans="1:25" x14ac:dyDescent="0.25">
      <c r="A12">
        <v>3</v>
      </c>
      <c r="B12" t="s">
        <v>93</v>
      </c>
      <c r="C12" s="73"/>
      <c r="F12" s="3" t="s">
        <v>38</v>
      </c>
      <c r="G12" s="7" t="s">
        <v>12</v>
      </c>
      <c r="H12" s="7"/>
      <c r="I12" s="23" t="s">
        <v>37</v>
      </c>
      <c r="J12" s="83"/>
      <c r="K12" s="3">
        <v>200</v>
      </c>
      <c r="L12" s="54">
        <v>3.71</v>
      </c>
      <c r="M12" s="3">
        <v>250</v>
      </c>
      <c r="N12" s="3">
        <v>1</v>
      </c>
      <c r="O12" s="1">
        <f t="shared" si="0"/>
        <v>250</v>
      </c>
      <c r="P12" s="54">
        <f t="shared" si="1"/>
        <v>927.5</v>
      </c>
      <c r="Q12" s="66">
        <f t="shared" si="2"/>
        <v>240</v>
      </c>
      <c r="R12" s="44"/>
      <c r="S12" s="33"/>
      <c r="T12" s="3"/>
      <c r="W12" s="1"/>
      <c r="X12" s="97"/>
      <c r="Y12" s="106"/>
    </row>
    <row r="13" spans="1:25" x14ac:dyDescent="0.25">
      <c r="A13">
        <v>3</v>
      </c>
      <c r="B13" t="s">
        <v>93</v>
      </c>
      <c r="C13" s="75" t="s">
        <v>103</v>
      </c>
      <c r="D13" s="4"/>
      <c r="E13" s="4" t="s">
        <v>217</v>
      </c>
      <c r="F13" s="4" t="s">
        <v>11</v>
      </c>
      <c r="G13" s="102" t="s">
        <v>218</v>
      </c>
      <c r="H13" s="4"/>
      <c r="I13" s="28" t="s">
        <v>219</v>
      </c>
      <c r="J13" s="84">
        <v>0</v>
      </c>
      <c r="K13" s="4">
        <v>1885</v>
      </c>
      <c r="L13" s="53">
        <v>5.51</v>
      </c>
      <c r="M13" s="4">
        <v>5</v>
      </c>
      <c r="N13" s="4">
        <v>50</v>
      </c>
      <c r="O13" s="6">
        <f t="shared" si="0"/>
        <v>250</v>
      </c>
      <c r="P13" s="100">
        <f t="shared" si="1"/>
        <v>1377.4999999999998</v>
      </c>
      <c r="Q13" s="46">
        <v>240</v>
      </c>
      <c r="R13" s="45"/>
      <c r="S13" s="4">
        <v>1</v>
      </c>
      <c r="T13" s="4" t="s">
        <v>101</v>
      </c>
      <c r="U13" s="9" t="s">
        <v>101</v>
      </c>
      <c r="V13" s="4"/>
      <c r="W13" s="6">
        <v>260</v>
      </c>
      <c r="X13" s="97"/>
      <c r="Y13" s="106"/>
    </row>
    <row r="14" spans="1:25" x14ac:dyDescent="0.25">
      <c r="A14" s="12">
        <v>4</v>
      </c>
      <c r="B14" s="12" t="s">
        <v>93</v>
      </c>
      <c r="C14" s="73" t="s">
        <v>59</v>
      </c>
      <c r="D14" t="s">
        <v>56</v>
      </c>
      <c r="E14" t="s">
        <v>53</v>
      </c>
      <c r="F14" s="7" t="s">
        <v>54</v>
      </c>
      <c r="G14" s="7" t="s">
        <v>12</v>
      </c>
      <c r="H14" s="7" t="s">
        <v>12</v>
      </c>
      <c r="I14" s="2" t="s">
        <v>55</v>
      </c>
      <c r="J14" s="83"/>
      <c r="K14" s="3">
        <v>4080</v>
      </c>
      <c r="L14" s="52">
        <f>2.06429</f>
        <v>2.0642900000000002</v>
      </c>
      <c r="M14" s="3">
        <v>136</v>
      </c>
      <c r="N14" s="3">
        <v>1</v>
      </c>
      <c r="O14" s="1">
        <f t="shared" si="0"/>
        <v>136</v>
      </c>
      <c r="P14" s="54">
        <f t="shared" si="1"/>
        <v>280.74344000000002</v>
      </c>
      <c r="Q14" s="66">
        <f>4*3*5</f>
        <v>60</v>
      </c>
      <c r="R14" s="44"/>
      <c r="S14" s="33"/>
      <c r="T14" s="3"/>
      <c r="W14" s="1"/>
      <c r="X14" s="97"/>
      <c r="Y14" s="106"/>
    </row>
    <row r="15" spans="1:25" x14ac:dyDescent="0.25">
      <c r="A15" s="12">
        <v>4</v>
      </c>
      <c r="B15" s="12" t="s">
        <v>93</v>
      </c>
      <c r="C15" s="73" t="s">
        <v>57</v>
      </c>
      <c r="D15" t="s">
        <v>58</v>
      </c>
      <c r="I15" s="10"/>
      <c r="J15" s="83"/>
      <c r="K15" s="3"/>
      <c r="L15" s="52"/>
      <c r="M15" s="3"/>
      <c r="N15" s="3"/>
      <c r="O15" s="1">
        <f t="shared" si="0"/>
        <v>0</v>
      </c>
      <c r="P15" s="54">
        <f t="shared" si="1"/>
        <v>0</v>
      </c>
      <c r="Q15" s="66"/>
      <c r="R15" s="44"/>
      <c r="S15" s="33"/>
      <c r="T15" s="3"/>
      <c r="W15" s="1"/>
      <c r="X15" s="97"/>
      <c r="Y15" s="106"/>
    </row>
    <row r="16" spans="1:25" x14ac:dyDescent="0.25">
      <c r="A16" s="12">
        <v>4</v>
      </c>
      <c r="B16" s="12" t="s">
        <v>93</v>
      </c>
      <c r="C16" s="74" t="s">
        <v>79</v>
      </c>
      <c r="D16" s="4"/>
      <c r="E16" s="19">
        <v>5555248</v>
      </c>
      <c r="F16" s="9" t="s">
        <v>11</v>
      </c>
      <c r="G16" s="41" t="s">
        <v>77</v>
      </c>
      <c r="H16" s="41" t="s">
        <v>12</v>
      </c>
      <c r="I16" s="5" t="s">
        <v>78</v>
      </c>
      <c r="J16" s="84"/>
      <c r="K16" s="4"/>
      <c r="L16" s="53">
        <v>1.08</v>
      </c>
      <c r="M16" s="4">
        <v>1</v>
      </c>
      <c r="N16" s="4">
        <v>4</v>
      </c>
      <c r="O16" s="6">
        <f t="shared" si="0"/>
        <v>4</v>
      </c>
      <c r="P16" s="54">
        <f t="shared" si="1"/>
        <v>4.32</v>
      </c>
      <c r="Q16" s="46">
        <f>2*2*3*5</f>
        <v>60</v>
      </c>
      <c r="R16" s="45"/>
      <c r="S16" s="34">
        <v>0</v>
      </c>
      <c r="T16" s="4"/>
      <c r="U16" s="4"/>
      <c r="V16" s="4"/>
      <c r="W16" s="6"/>
      <c r="X16" s="97"/>
      <c r="Y16" s="106"/>
    </row>
    <row r="17" spans="1:25" x14ac:dyDescent="0.25">
      <c r="A17">
        <v>5</v>
      </c>
      <c r="B17" t="s">
        <v>93</v>
      </c>
      <c r="C17" s="73" t="s">
        <v>43</v>
      </c>
      <c r="D17" t="s">
        <v>45</v>
      </c>
      <c r="E17">
        <v>441440003</v>
      </c>
      <c r="F17" s="7" t="s">
        <v>9</v>
      </c>
      <c r="G17" t="s">
        <v>44</v>
      </c>
      <c r="H17" t="s">
        <v>12</v>
      </c>
      <c r="I17" s="2" t="s">
        <v>42</v>
      </c>
      <c r="J17" s="85"/>
      <c r="K17" s="3"/>
      <c r="L17" s="52">
        <v>1.37</v>
      </c>
      <c r="M17" s="3">
        <v>150</v>
      </c>
      <c r="N17" s="3">
        <v>1</v>
      </c>
      <c r="O17" s="1">
        <f t="shared" si="0"/>
        <v>150</v>
      </c>
      <c r="P17" s="54">
        <f t="shared" si="1"/>
        <v>205.50000000000003</v>
      </c>
      <c r="Q17" s="66">
        <f>4*3*5</f>
        <v>60</v>
      </c>
      <c r="R17" s="44"/>
      <c r="S17" s="33"/>
      <c r="T17" s="3"/>
      <c r="W17" s="1"/>
      <c r="X17" s="97"/>
      <c r="Y17" s="106"/>
    </row>
    <row r="18" spans="1:25" x14ac:dyDescent="0.25">
      <c r="A18">
        <v>5</v>
      </c>
      <c r="B18" t="s">
        <v>93</v>
      </c>
      <c r="C18" s="73"/>
      <c r="I18" s="10"/>
      <c r="J18" s="83"/>
      <c r="L18" s="52"/>
      <c r="O18" s="1">
        <f t="shared" si="0"/>
        <v>0</v>
      </c>
      <c r="P18" s="54">
        <f t="shared" si="1"/>
        <v>0</v>
      </c>
      <c r="Q18" s="66"/>
      <c r="R18" s="44"/>
      <c r="S18" s="33"/>
      <c r="T18" s="3"/>
      <c r="W18" s="1"/>
      <c r="X18" s="97"/>
      <c r="Y18" s="106"/>
    </row>
    <row r="19" spans="1:25" x14ac:dyDescent="0.25">
      <c r="A19">
        <v>5</v>
      </c>
      <c r="B19" t="s">
        <v>93</v>
      </c>
      <c r="C19" s="74"/>
      <c r="D19" s="4"/>
      <c r="E19" s="4"/>
      <c r="F19" s="4"/>
      <c r="G19" s="4"/>
      <c r="H19" s="4"/>
      <c r="I19" s="13"/>
      <c r="J19" s="84"/>
      <c r="K19" s="4"/>
      <c r="L19" s="53"/>
      <c r="M19" s="4"/>
      <c r="N19" s="4"/>
      <c r="O19" s="6">
        <f t="shared" si="0"/>
        <v>0</v>
      </c>
      <c r="P19" s="54">
        <f t="shared" si="1"/>
        <v>0</v>
      </c>
      <c r="Q19" s="46"/>
      <c r="R19" s="45"/>
      <c r="S19" s="34"/>
      <c r="T19" s="4"/>
      <c r="U19" s="4"/>
      <c r="V19" s="4"/>
      <c r="W19" s="6"/>
      <c r="X19" s="97"/>
      <c r="Y19" s="106"/>
    </row>
    <row r="20" spans="1:25" x14ac:dyDescent="0.25">
      <c r="A20">
        <v>6</v>
      </c>
      <c r="B20" t="s">
        <v>93</v>
      </c>
      <c r="C20" s="73" t="s">
        <v>65</v>
      </c>
      <c r="D20" t="s">
        <v>60</v>
      </c>
      <c r="E20" t="s">
        <v>68</v>
      </c>
      <c r="F20" t="s">
        <v>61</v>
      </c>
      <c r="G20" t="s">
        <v>62</v>
      </c>
      <c r="H20" t="s">
        <v>12</v>
      </c>
      <c r="I20" s="2" t="s">
        <v>63</v>
      </c>
      <c r="J20" s="85"/>
      <c r="K20">
        <v>6928</v>
      </c>
      <c r="L20" s="52">
        <v>1.83</v>
      </c>
      <c r="M20">
        <v>50</v>
      </c>
      <c r="N20">
        <f>6/5</f>
        <v>1.2</v>
      </c>
      <c r="O20" s="1">
        <f t="shared" si="0"/>
        <v>60</v>
      </c>
      <c r="P20" s="54">
        <f t="shared" si="1"/>
        <v>109.8</v>
      </c>
      <c r="Q20" s="66">
        <f>4*3*5</f>
        <v>60</v>
      </c>
      <c r="R20" s="44"/>
      <c r="S20" s="33">
        <v>0</v>
      </c>
      <c r="T20" s="3"/>
      <c r="W20" s="1"/>
      <c r="X20" s="97"/>
      <c r="Y20" s="106"/>
    </row>
    <row r="21" spans="1:25" x14ac:dyDescent="0.25">
      <c r="A21">
        <v>6</v>
      </c>
      <c r="B21" t="s">
        <v>93</v>
      </c>
      <c r="C21" s="73"/>
      <c r="F21" t="s">
        <v>31</v>
      </c>
      <c r="G21">
        <v>2709043</v>
      </c>
      <c r="H21" t="s">
        <v>12</v>
      </c>
      <c r="I21" s="2" t="s">
        <v>64</v>
      </c>
      <c r="J21" s="83"/>
      <c r="L21" s="52"/>
      <c r="O21" s="1">
        <f t="shared" si="0"/>
        <v>0</v>
      </c>
      <c r="P21" s="54">
        <f t="shared" si="1"/>
        <v>0</v>
      </c>
      <c r="Q21" s="66"/>
      <c r="R21" s="44"/>
      <c r="S21" s="33"/>
      <c r="T21" s="3"/>
      <c r="W21" s="1"/>
      <c r="X21" s="97"/>
      <c r="Y21" s="106"/>
    </row>
    <row r="22" spans="1:25" x14ac:dyDescent="0.25">
      <c r="A22">
        <v>6</v>
      </c>
      <c r="B22" t="s">
        <v>93</v>
      </c>
      <c r="C22" s="51"/>
      <c r="D22" s="3"/>
      <c r="E22" s="3"/>
      <c r="F22" s="3"/>
      <c r="G22" s="3"/>
      <c r="H22" s="3"/>
      <c r="I22" s="15"/>
      <c r="J22" s="83"/>
      <c r="K22" s="3"/>
      <c r="L22" s="54"/>
      <c r="M22" s="3"/>
      <c r="N22" s="3"/>
      <c r="O22" s="1">
        <f t="shared" si="0"/>
        <v>0</v>
      </c>
      <c r="P22" s="54">
        <f t="shared" si="1"/>
        <v>0</v>
      </c>
      <c r="Q22" s="66"/>
      <c r="R22" s="44"/>
      <c r="S22" s="33"/>
      <c r="T22" s="3"/>
      <c r="W22" s="1"/>
      <c r="X22" s="97"/>
      <c r="Y22" s="106"/>
    </row>
    <row r="23" spans="1:25" x14ac:dyDescent="0.25">
      <c r="A23">
        <v>6</v>
      </c>
      <c r="B23" t="s">
        <v>93</v>
      </c>
      <c r="C23" s="74"/>
      <c r="D23" s="4"/>
      <c r="E23" s="4"/>
      <c r="F23" s="4"/>
      <c r="G23" s="4"/>
      <c r="H23" s="4"/>
      <c r="I23" s="13"/>
      <c r="J23" s="84"/>
      <c r="K23" s="4"/>
      <c r="L23" s="53"/>
      <c r="M23" s="4"/>
      <c r="N23" s="4"/>
      <c r="O23" s="6">
        <f t="shared" si="0"/>
        <v>0</v>
      </c>
      <c r="P23" s="54">
        <f t="shared" si="1"/>
        <v>0</v>
      </c>
      <c r="Q23" s="46"/>
      <c r="R23" s="45"/>
      <c r="S23" s="34"/>
      <c r="T23" s="4"/>
      <c r="U23" s="4"/>
      <c r="V23" s="4"/>
      <c r="W23" s="6"/>
      <c r="X23" s="97"/>
      <c r="Y23" s="106"/>
    </row>
    <row r="24" spans="1:25" x14ac:dyDescent="0.25">
      <c r="A24">
        <v>7</v>
      </c>
      <c r="B24" t="s">
        <v>93</v>
      </c>
      <c r="C24" s="73" t="s">
        <v>66</v>
      </c>
      <c r="D24" t="s">
        <v>60</v>
      </c>
      <c r="E24" t="s">
        <v>69</v>
      </c>
      <c r="F24" t="s">
        <v>31</v>
      </c>
      <c r="G24">
        <v>3367480</v>
      </c>
      <c r="H24" t="s">
        <v>12</v>
      </c>
      <c r="I24" s="2" t="s">
        <v>67</v>
      </c>
      <c r="J24" s="86"/>
      <c r="K24">
        <v>90</v>
      </c>
      <c r="L24" s="52"/>
      <c r="O24" s="1">
        <f t="shared" si="0"/>
        <v>0</v>
      </c>
      <c r="P24" s="54">
        <f t="shared" si="1"/>
        <v>0</v>
      </c>
      <c r="Q24" s="66">
        <f>4*3*5</f>
        <v>60</v>
      </c>
      <c r="R24" s="44"/>
      <c r="S24" s="33">
        <v>0</v>
      </c>
      <c r="T24" s="3"/>
      <c r="W24" s="1"/>
      <c r="X24" s="97"/>
      <c r="Y24" s="106"/>
    </row>
    <row r="25" spans="1:25" x14ac:dyDescent="0.25">
      <c r="A25">
        <v>7</v>
      </c>
      <c r="B25" t="s">
        <v>93</v>
      </c>
      <c r="C25" s="73"/>
      <c r="I25" s="10"/>
      <c r="J25" s="83"/>
      <c r="L25" s="52"/>
      <c r="O25" s="1">
        <f t="shared" si="0"/>
        <v>0</v>
      </c>
      <c r="P25" s="54">
        <f t="shared" si="1"/>
        <v>0</v>
      </c>
      <c r="Q25" s="66"/>
      <c r="R25" s="44"/>
      <c r="S25" s="33"/>
      <c r="T25" s="3"/>
      <c r="W25" s="1"/>
      <c r="X25" s="97"/>
      <c r="Y25" s="106"/>
    </row>
    <row r="26" spans="1:25" x14ac:dyDescent="0.25">
      <c r="A26">
        <v>7</v>
      </c>
      <c r="B26" t="s">
        <v>93</v>
      </c>
      <c r="C26" s="74"/>
      <c r="D26" s="4"/>
      <c r="E26" s="4"/>
      <c r="F26" s="4"/>
      <c r="G26" s="4"/>
      <c r="H26" s="4"/>
      <c r="I26" s="13"/>
      <c r="J26" s="84"/>
      <c r="K26" s="4"/>
      <c r="L26" s="53"/>
      <c r="M26" s="4"/>
      <c r="N26" s="4"/>
      <c r="O26" s="6">
        <f t="shared" si="0"/>
        <v>0</v>
      </c>
      <c r="P26" s="54">
        <f t="shared" si="1"/>
        <v>0</v>
      </c>
      <c r="Q26" s="46"/>
      <c r="R26" s="45"/>
      <c r="S26" s="69"/>
      <c r="T26" s="36"/>
      <c r="U26" s="36"/>
      <c r="V26" s="36"/>
      <c r="W26" s="70"/>
      <c r="X26" s="97"/>
      <c r="Y26" s="106"/>
    </row>
    <row r="27" spans="1:25" x14ac:dyDescent="0.25">
      <c r="A27">
        <v>8</v>
      </c>
      <c r="B27" t="s">
        <v>93</v>
      </c>
      <c r="C27" s="73" t="s">
        <v>66</v>
      </c>
      <c r="D27" t="s">
        <v>60</v>
      </c>
      <c r="E27" t="s">
        <v>71</v>
      </c>
      <c r="F27" t="s">
        <v>11</v>
      </c>
      <c r="G27" t="s">
        <v>70</v>
      </c>
      <c r="H27" t="s">
        <v>12</v>
      </c>
      <c r="I27" s="2" t="s">
        <v>72</v>
      </c>
      <c r="J27" s="86"/>
      <c r="K27">
        <v>1200</v>
      </c>
      <c r="L27" s="52">
        <v>1.23</v>
      </c>
      <c r="M27">
        <v>150</v>
      </c>
      <c r="O27" s="1">
        <f t="shared" si="0"/>
        <v>0</v>
      </c>
      <c r="P27" s="54">
        <f t="shared" si="1"/>
        <v>0</v>
      </c>
      <c r="Q27" s="66">
        <f>4*3*5</f>
        <v>60</v>
      </c>
      <c r="R27" s="44"/>
      <c r="S27" s="33">
        <v>0</v>
      </c>
      <c r="T27" s="3"/>
      <c r="W27" s="1"/>
      <c r="X27" s="97"/>
      <c r="Y27" s="106"/>
    </row>
    <row r="28" spans="1:25" x14ac:dyDescent="0.25">
      <c r="A28">
        <v>8</v>
      </c>
      <c r="B28" t="s">
        <v>93</v>
      </c>
      <c r="C28" s="73"/>
      <c r="I28" s="10"/>
      <c r="J28" s="83"/>
      <c r="L28" s="52"/>
      <c r="O28" s="1">
        <f t="shared" si="0"/>
        <v>0</v>
      </c>
      <c r="P28" s="54">
        <f t="shared" si="1"/>
        <v>0</v>
      </c>
      <c r="Q28" s="66"/>
      <c r="R28" s="44"/>
      <c r="S28" s="33"/>
      <c r="T28" s="3"/>
      <c r="W28" s="1"/>
      <c r="X28" s="97"/>
      <c r="Y28" s="106"/>
    </row>
    <row r="29" spans="1:25" x14ac:dyDescent="0.25">
      <c r="A29">
        <v>8</v>
      </c>
      <c r="B29" t="s">
        <v>93</v>
      </c>
      <c r="C29" s="74"/>
      <c r="D29" s="4"/>
      <c r="E29" s="4"/>
      <c r="F29" s="4"/>
      <c r="G29" s="4"/>
      <c r="H29" s="4"/>
      <c r="I29" s="13"/>
      <c r="J29" s="84"/>
      <c r="K29" s="4"/>
      <c r="L29" s="53"/>
      <c r="M29" s="4"/>
      <c r="N29" s="4"/>
      <c r="O29" s="6">
        <f t="shared" si="0"/>
        <v>0</v>
      </c>
      <c r="P29" s="54">
        <f t="shared" si="1"/>
        <v>0</v>
      </c>
      <c r="Q29" s="46"/>
      <c r="R29" s="45"/>
      <c r="S29" s="69"/>
      <c r="T29" s="36"/>
      <c r="U29" s="36"/>
      <c r="V29" s="36"/>
      <c r="W29" s="70"/>
      <c r="X29" s="97"/>
      <c r="Y29" s="106"/>
    </row>
    <row r="30" spans="1:25" x14ac:dyDescent="0.25">
      <c r="A30" s="20">
        <v>9</v>
      </c>
      <c r="B30" s="20" t="s">
        <v>93</v>
      </c>
      <c r="C30" s="76" t="s">
        <v>226</v>
      </c>
      <c r="D30" t="s">
        <v>85</v>
      </c>
      <c r="E30" t="s">
        <v>107</v>
      </c>
      <c r="F30" t="s">
        <v>31</v>
      </c>
      <c r="G30">
        <v>9292780</v>
      </c>
      <c r="I30" s="2" t="s">
        <v>108</v>
      </c>
      <c r="J30" s="83"/>
      <c r="K30">
        <v>18</v>
      </c>
      <c r="L30" s="52">
        <v>8.86</v>
      </c>
      <c r="M30">
        <v>1</v>
      </c>
      <c r="N30">
        <v>30</v>
      </c>
      <c r="O30" s="1">
        <f t="shared" si="0"/>
        <v>30</v>
      </c>
      <c r="P30" s="54">
        <f t="shared" si="1"/>
        <v>265.79999999999995</v>
      </c>
      <c r="Q30" s="66">
        <f>2*3*5</f>
        <v>30</v>
      </c>
      <c r="R30" s="44"/>
      <c r="S30" s="33"/>
      <c r="T30" s="3"/>
      <c r="W30" s="1"/>
      <c r="X30" s="97"/>
      <c r="Y30" s="106"/>
    </row>
    <row r="31" spans="1:25" x14ac:dyDescent="0.25">
      <c r="A31" s="20">
        <v>9</v>
      </c>
      <c r="B31" s="20" t="s">
        <v>93</v>
      </c>
      <c r="C31" s="73"/>
      <c r="F31" t="s">
        <v>109</v>
      </c>
      <c r="G31" t="s">
        <v>12</v>
      </c>
      <c r="I31" s="2" t="s">
        <v>110</v>
      </c>
      <c r="J31" s="83">
        <v>0</v>
      </c>
      <c r="L31" s="52"/>
      <c r="M31">
        <v>100</v>
      </c>
      <c r="O31" s="1">
        <f t="shared" si="0"/>
        <v>0</v>
      </c>
      <c r="P31" s="54">
        <f t="shared" si="1"/>
        <v>0</v>
      </c>
      <c r="Q31" s="66">
        <f t="shared" ref="Q31:Q32" si="3">2*3*5</f>
        <v>30</v>
      </c>
      <c r="R31" s="44"/>
      <c r="S31" s="33"/>
      <c r="T31" s="3"/>
      <c r="W31" s="1"/>
      <c r="X31" s="97"/>
      <c r="Y31" s="106"/>
    </row>
    <row r="32" spans="1:25" x14ac:dyDescent="0.25">
      <c r="A32" s="20">
        <v>9</v>
      </c>
      <c r="B32" s="20" t="s">
        <v>93</v>
      </c>
      <c r="C32" s="51"/>
      <c r="D32" s="3" t="s">
        <v>85</v>
      </c>
      <c r="E32" s="3" t="s">
        <v>220</v>
      </c>
      <c r="F32" s="3" t="s">
        <v>11</v>
      </c>
      <c r="G32" s="3" t="s">
        <v>111</v>
      </c>
      <c r="H32" s="3"/>
      <c r="I32" s="23" t="s">
        <v>221</v>
      </c>
      <c r="J32" s="83"/>
      <c r="K32" s="3">
        <v>56</v>
      </c>
      <c r="L32" s="54">
        <v>4.7</v>
      </c>
      <c r="M32" s="3">
        <v>1</v>
      </c>
      <c r="N32" s="3">
        <v>30</v>
      </c>
      <c r="O32" s="1">
        <f t="shared" si="0"/>
        <v>30</v>
      </c>
      <c r="P32" s="54">
        <f t="shared" si="1"/>
        <v>141</v>
      </c>
      <c r="Q32" s="66">
        <f t="shared" si="3"/>
        <v>30</v>
      </c>
      <c r="R32" s="44"/>
      <c r="S32" s="91"/>
      <c r="T32" s="92"/>
      <c r="U32" s="92"/>
      <c r="V32" s="92"/>
      <c r="W32" s="93"/>
      <c r="X32" s="97"/>
      <c r="Y32" s="106"/>
    </row>
    <row r="33" spans="1:25" ht="30" x14ac:dyDescent="0.25">
      <c r="A33" s="20">
        <v>9</v>
      </c>
      <c r="B33" s="20" t="s">
        <v>93</v>
      </c>
      <c r="C33" s="51" t="s">
        <v>225</v>
      </c>
      <c r="D33" s="3" t="s">
        <v>85</v>
      </c>
      <c r="E33" s="3" t="s">
        <v>222</v>
      </c>
      <c r="F33" s="3" t="s">
        <v>11</v>
      </c>
      <c r="G33" s="3" t="s">
        <v>223</v>
      </c>
      <c r="H33" s="3"/>
      <c r="I33" s="23" t="s">
        <v>224</v>
      </c>
      <c r="J33" s="83"/>
      <c r="K33" s="3">
        <v>44</v>
      </c>
      <c r="L33" s="54">
        <v>4.9400000000000004</v>
      </c>
      <c r="M33" s="3">
        <v>1</v>
      </c>
      <c r="N33" s="3">
        <v>30</v>
      </c>
      <c r="O33" s="1">
        <f>M33*N33</f>
        <v>30</v>
      </c>
      <c r="P33" s="54">
        <f t="shared" si="1"/>
        <v>148.20000000000002</v>
      </c>
      <c r="Q33" s="66">
        <v>30</v>
      </c>
      <c r="R33" s="44"/>
      <c r="S33" s="91">
        <v>1</v>
      </c>
      <c r="T33" s="92" t="s">
        <v>101</v>
      </c>
      <c r="U33" s="92" t="s">
        <v>101</v>
      </c>
      <c r="V33" s="92" t="s">
        <v>101</v>
      </c>
      <c r="W33" s="93">
        <v>60</v>
      </c>
      <c r="X33" s="97"/>
      <c r="Y33" s="106"/>
    </row>
    <row r="34" spans="1:25" x14ac:dyDescent="0.25">
      <c r="A34">
        <v>10</v>
      </c>
      <c r="B34" t="s">
        <v>129</v>
      </c>
      <c r="C34" s="73" t="s">
        <v>46</v>
      </c>
      <c r="F34" t="s">
        <v>11</v>
      </c>
      <c r="G34" t="s">
        <v>48</v>
      </c>
      <c r="I34" s="2" t="s">
        <v>47</v>
      </c>
      <c r="J34" s="83"/>
      <c r="K34">
        <v>35</v>
      </c>
      <c r="L34" s="52">
        <v>8.09</v>
      </c>
      <c r="M34">
        <v>1</v>
      </c>
      <c r="N34">
        <v>5</v>
      </c>
      <c r="O34" s="1">
        <f t="shared" si="0"/>
        <v>5</v>
      </c>
      <c r="P34" s="54">
        <f t="shared" si="1"/>
        <v>40.450000000000003</v>
      </c>
      <c r="Q34" s="66"/>
      <c r="R34" s="44"/>
      <c r="S34" s="33">
        <v>1</v>
      </c>
      <c r="T34" s="3" t="s">
        <v>101</v>
      </c>
      <c r="U34" t="s">
        <v>101</v>
      </c>
      <c r="V34" t="s">
        <v>101</v>
      </c>
      <c r="W34" s="1">
        <v>5</v>
      </c>
      <c r="X34" s="97"/>
      <c r="Y34" s="106"/>
    </row>
    <row r="35" spans="1:25" x14ac:dyDescent="0.25">
      <c r="A35">
        <v>10</v>
      </c>
      <c r="B35" t="s">
        <v>129</v>
      </c>
      <c r="C35" s="73"/>
      <c r="I35" s="10"/>
      <c r="J35" s="83"/>
      <c r="L35" s="52"/>
      <c r="O35" s="1">
        <f t="shared" si="0"/>
        <v>0</v>
      </c>
      <c r="P35" s="54">
        <f t="shared" si="1"/>
        <v>0</v>
      </c>
      <c r="Q35" s="66"/>
      <c r="R35" s="44"/>
      <c r="S35" s="33"/>
      <c r="T35" s="3"/>
      <c r="W35" s="1"/>
      <c r="X35" s="97"/>
      <c r="Y35" s="106"/>
    </row>
    <row r="36" spans="1:25" x14ac:dyDescent="0.25">
      <c r="A36">
        <v>10</v>
      </c>
      <c r="B36" t="s">
        <v>129</v>
      </c>
      <c r="C36" s="74"/>
      <c r="D36" s="4"/>
      <c r="E36" s="4"/>
      <c r="F36" s="4"/>
      <c r="G36" s="4"/>
      <c r="H36" s="4"/>
      <c r="I36" s="13"/>
      <c r="J36" s="84"/>
      <c r="K36" s="4"/>
      <c r="L36" s="53"/>
      <c r="M36" s="4"/>
      <c r="N36" s="4"/>
      <c r="O36" s="6">
        <f t="shared" ref="O36:O76" si="4">M36*N36</f>
        <v>0</v>
      </c>
      <c r="P36" s="54">
        <f t="shared" si="1"/>
        <v>0</v>
      </c>
      <c r="Q36" s="46"/>
      <c r="R36" s="45"/>
      <c r="S36" s="69"/>
      <c r="T36" s="36"/>
      <c r="U36" s="36"/>
      <c r="V36" s="36"/>
      <c r="W36" s="70"/>
      <c r="X36" s="97"/>
      <c r="Y36" s="106"/>
    </row>
    <row r="37" spans="1:25" x14ac:dyDescent="0.25">
      <c r="A37">
        <v>11</v>
      </c>
      <c r="B37" t="s">
        <v>92</v>
      </c>
      <c r="C37" s="76" t="s">
        <v>51</v>
      </c>
      <c r="E37" t="s">
        <v>50</v>
      </c>
      <c r="F37" t="s">
        <v>11</v>
      </c>
      <c r="G37" t="s">
        <v>49</v>
      </c>
      <c r="I37" s="2" t="s">
        <v>52</v>
      </c>
      <c r="J37" s="83"/>
      <c r="K37">
        <v>1405</v>
      </c>
      <c r="L37" s="52">
        <v>1.35</v>
      </c>
      <c r="M37">
        <v>5</v>
      </c>
      <c r="N37">
        <v>25</v>
      </c>
      <c r="O37" s="1">
        <f t="shared" si="4"/>
        <v>125</v>
      </c>
      <c r="P37" s="54">
        <f t="shared" si="1"/>
        <v>168.75</v>
      </c>
      <c r="Q37" s="66">
        <f>3*8*5</f>
        <v>120</v>
      </c>
      <c r="R37" s="44"/>
      <c r="S37" s="33">
        <v>1</v>
      </c>
      <c r="T37" s="3" t="s">
        <v>101</v>
      </c>
      <c r="U37" t="s">
        <v>101</v>
      </c>
      <c r="V37" t="s">
        <v>101</v>
      </c>
      <c r="W37" s="1">
        <v>120</v>
      </c>
      <c r="X37" s="97"/>
      <c r="Y37" s="106"/>
    </row>
    <row r="38" spans="1:25" x14ac:dyDescent="0.25">
      <c r="A38">
        <v>11</v>
      </c>
      <c r="B38" t="s">
        <v>92</v>
      </c>
      <c r="C38" s="73"/>
      <c r="I38" s="10"/>
      <c r="J38" s="83"/>
      <c r="L38" s="52"/>
      <c r="O38" s="1">
        <f t="shared" si="4"/>
        <v>0</v>
      </c>
      <c r="P38" s="54">
        <f t="shared" si="1"/>
        <v>0</v>
      </c>
      <c r="Q38" s="66"/>
      <c r="R38" s="44"/>
      <c r="S38" s="33"/>
      <c r="T38" s="3"/>
      <c r="W38" s="1"/>
      <c r="X38" s="97"/>
      <c r="Y38" s="106"/>
    </row>
    <row r="39" spans="1:25" x14ac:dyDescent="0.25">
      <c r="A39">
        <v>11</v>
      </c>
      <c r="B39" t="s">
        <v>92</v>
      </c>
      <c r="C39" s="74"/>
      <c r="D39" s="4"/>
      <c r="E39" s="4"/>
      <c r="F39" s="4"/>
      <c r="G39" s="4"/>
      <c r="H39" s="4"/>
      <c r="I39" s="13"/>
      <c r="J39" s="84"/>
      <c r="K39" s="4"/>
      <c r="L39" s="53"/>
      <c r="M39" s="4"/>
      <c r="N39" s="4"/>
      <c r="O39" s="6">
        <f t="shared" si="4"/>
        <v>0</v>
      </c>
      <c r="P39" s="54">
        <f t="shared" si="1"/>
        <v>0</v>
      </c>
      <c r="Q39" s="46"/>
      <c r="R39" s="45"/>
      <c r="S39" s="34"/>
      <c r="T39" s="4"/>
      <c r="U39" s="4"/>
      <c r="V39" s="4"/>
      <c r="W39" s="6"/>
      <c r="X39" s="97"/>
      <c r="Y39" s="106"/>
    </row>
    <row r="40" spans="1:25" ht="30" x14ac:dyDescent="0.25">
      <c r="A40">
        <v>12</v>
      </c>
      <c r="B40" t="s">
        <v>92</v>
      </c>
      <c r="C40" s="73" t="s">
        <v>260</v>
      </c>
      <c r="E40" t="s">
        <v>76</v>
      </c>
      <c r="F40" s="17" t="s">
        <v>11</v>
      </c>
      <c r="G40" s="18" t="s">
        <v>75</v>
      </c>
      <c r="H40" s="18" t="s">
        <v>12</v>
      </c>
      <c r="I40" s="2" t="s">
        <v>74</v>
      </c>
      <c r="J40" s="85"/>
      <c r="K40">
        <v>30</v>
      </c>
      <c r="L40" s="52">
        <v>1.81</v>
      </c>
      <c r="M40">
        <v>10</v>
      </c>
      <c r="N40">
        <v>24</v>
      </c>
      <c r="O40" s="1">
        <v>250</v>
      </c>
      <c r="P40" s="54">
        <f>L40*M40*N40</f>
        <v>434.40000000000003</v>
      </c>
      <c r="Q40" s="66">
        <f>8*2*3*5</f>
        <v>240</v>
      </c>
      <c r="R40" s="44"/>
      <c r="S40" s="33">
        <v>1</v>
      </c>
      <c r="T40" s="3" t="s">
        <v>101</v>
      </c>
      <c r="U40" t="s">
        <v>101</v>
      </c>
      <c r="W40" s="1"/>
      <c r="X40" s="97"/>
      <c r="Y40" s="106">
        <v>7110000882</v>
      </c>
    </row>
    <row r="41" spans="1:25" x14ac:dyDescent="0.25">
      <c r="A41">
        <v>12</v>
      </c>
      <c r="B41" t="s">
        <v>92</v>
      </c>
      <c r="C41" s="73"/>
      <c r="F41" t="s">
        <v>31</v>
      </c>
      <c r="G41" s="10" t="s">
        <v>261</v>
      </c>
      <c r="I41" s="30" t="s">
        <v>124</v>
      </c>
      <c r="J41" s="83">
        <v>0</v>
      </c>
      <c r="K41">
        <v>1866</v>
      </c>
      <c r="L41" s="52">
        <v>0.94</v>
      </c>
      <c r="M41">
        <v>250</v>
      </c>
      <c r="N41">
        <v>1</v>
      </c>
      <c r="O41" s="1">
        <f t="shared" si="4"/>
        <v>250</v>
      </c>
      <c r="P41" s="54">
        <f t="shared" si="1"/>
        <v>235</v>
      </c>
      <c r="Q41" s="66">
        <v>240</v>
      </c>
      <c r="R41" s="44"/>
      <c r="S41" s="33"/>
      <c r="T41" s="3"/>
      <c r="W41" s="1"/>
      <c r="X41" s="97"/>
      <c r="Y41" s="106"/>
    </row>
    <row r="42" spans="1:25" x14ac:dyDescent="0.25">
      <c r="A42">
        <v>12</v>
      </c>
      <c r="B42" t="s">
        <v>92</v>
      </c>
      <c r="C42" s="51"/>
      <c r="D42" s="3"/>
      <c r="E42" s="3"/>
      <c r="F42" s="3" t="s">
        <v>259</v>
      </c>
      <c r="G42" s="15" t="s">
        <v>258</v>
      </c>
      <c r="H42" s="3"/>
      <c r="I42" s="3"/>
      <c r="J42" s="83"/>
      <c r="K42" s="3"/>
      <c r="L42" s="54"/>
      <c r="M42" s="3"/>
      <c r="N42" s="3"/>
      <c r="O42" s="1">
        <f t="shared" si="4"/>
        <v>0</v>
      </c>
      <c r="P42" s="54">
        <f t="shared" si="1"/>
        <v>0</v>
      </c>
      <c r="Q42" s="66"/>
      <c r="R42" s="44"/>
      <c r="S42" s="34"/>
      <c r="T42" s="4"/>
      <c r="U42" s="4"/>
      <c r="V42" s="4"/>
      <c r="W42" s="6"/>
      <c r="X42" s="97"/>
      <c r="Y42" s="106"/>
    </row>
    <row r="43" spans="1:25" x14ac:dyDescent="0.25">
      <c r="A43" s="14">
        <v>13</v>
      </c>
      <c r="B43" s="14" t="s">
        <v>129</v>
      </c>
      <c r="C43" s="77" t="s">
        <v>254</v>
      </c>
      <c r="D43" s="14" t="s">
        <v>85</v>
      </c>
      <c r="E43" s="14" t="s">
        <v>125</v>
      </c>
      <c r="F43" s="14" t="s">
        <v>81</v>
      </c>
      <c r="G43" s="14">
        <v>2061</v>
      </c>
      <c r="H43" s="14"/>
      <c r="I43" s="14"/>
      <c r="J43" s="85"/>
      <c r="K43" s="14">
        <v>12</v>
      </c>
      <c r="L43" s="55">
        <v>2.0499999999999998</v>
      </c>
      <c r="M43" s="14"/>
      <c r="N43" s="14"/>
      <c r="O43" s="8">
        <f t="shared" si="4"/>
        <v>0</v>
      </c>
      <c r="P43" s="54">
        <f t="shared" si="1"/>
        <v>0</v>
      </c>
      <c r="Q43" s="67">
        <f>3*2*5*2</f>
        <v>60</v>
      </c>
      <c r="R43" s="47"/>
      <c r="S43" s="35"/>
      <c r="T43" s="14"/>
      <c r="U43" s="14"/>
      <c r="V43" s="14"/>
      <c r="W43" s="8"/>
      <c r="X43" s="97"/>
      <c r="Y43" s="106"/>
    </row>
    <row r="44" spans="1:25" x14ac:dyDescent="0.25">
      <c r="A44" s="3">
        <v>13</v>
      </c>
      <c r="B44" s="3"/>
      <c r="C44" s="51" t="s">
        <v>255</v>
      </c>
      <c r="D44" s="3"/>
      <c r="E44" s="3"/>
      <c r="F44" s="3" t="s">
        <v>11</v>
      </c>
      <c r="G44" s="3" t="s">
        <v>229</v>
      </c>
      <c r="H44" s="3"/>
      <c r="I44" s="38" t="s">
        <v>230</v>
      </c>
      <c r="J44" s="83"/>
      <c r="K44" s="3">
        <v>1824</v>
      </c>
      <c r="L44" s="54">
        <v>1.1000000000000001</v>
      </c>
      <c r="M44" s="3">
        <v>1</v>
      </c>
      <c r="N44" s="3">
        <v>60</v>
      </c>
      <c r="O44" s="1">
        <f>M44*N44</f>
        <v>60</v>
      </c>
      <c r="P44" s="54"/>
      <c r="Q44" s="66">
        <f t="shared" ref="Q44:Q45" si="5">3*2*5*2</f>
        <v>60</v>
      </c>
      <c r="R44" s="44"/>
      <c r="S44" s="33">
        <v>1</v>
      </c>
      <c r="T44" s="3" t="s">
        <v>101</v>
      </c>
      <c r="U44" s="3" t="s">
        <v>101</v>
      </c>
      <c r="V44" s="3" t="s">
        <v>101</v>
      </c>
      <c r="W44" s="1">
        <v>60</v>
      </c>
      <c r="X44" s="97"/>
      <c r="Y44" s="106"/>
    </row>
    <row r="45" spans="1:25" x14ac:dyDescent="0.25">
      <c r="A45" s="3">
        <v>13</v>
      </c>
      <c r="B45" s="3" t="s">
        <v>129</v>
      </c>
      <c r="C45" s="51"/>
      <c r="D45" s="3"/>
      <c r="E45" s="3"/>
      <c r="F45" s="3" t="s">
        <v>31</v>
      </c>
      <c r="G45" s="3" t="s">
        <v>125</v>
      </c>
      <c r="H45" s="3"/>
      <c r="I45" s="38" t="s">
        <v>126</v>
      </c>
      <c r="J45" s="83">
        <v>0</v>
      </c>
      <c r="K45" s="3"/>
      <c r="L45" s="54">
        <v>3.52</v>
      </c>
      <c r="M45" s="3">
        <v>10</v>
      </c>
      <c r="N45" s="3">
        <v>4</v>
      </c>
      <c r="O45" s="1">
        <f t="shared" si="4"/>
        <v>40</v>
      </c>
      <c r="P45" s="54">
        <f t="shared" si="1"/>
        <v>140.80000000000001</v>
      </c>
      <c r="Q45" s="66">
        <f t="shared" si="5"/>
        <v>60</v>
      </c>
      <c r="R45" s="44"/>
      <c r="S45" s="33"/>
      <c r="T45" s="3"/>
      <c r="U45" s="3"/>
      <c r="V45" s="3"/>
      <c r="W45" s="1"/>
      <c r="X45" s="97"/>
      <c r="Y45" s="106"/>
    </row>
    <row r="46" spans="1:25" ht="30" x14ac:dyDescent="0.25">
      <c r="A46" s="3">
        <v>14</v>
      </c>
      <c r="B46" s="3" t="s">
        <v>91</v>
      </c>
      <c r="C46" s="51" t="s">
        <v>132</v>
      </c>
      <c r="D46" s="3" t="s">
        <v>231</v>
      </c>
      <c r="E46" s="3">
        <v>13551</v>
      </c>
      <c r="F46" s="3" t="s">
        <v>11</v>
      </c>
      <c r="G46" s="3" t="s">
        <v>133</v>
      </c>
      <c r="H46" s="3"/>
      <c r="I46" s="38"/>
      <c r="J46" s="83"/>
      <c r="K46" s="3">
        <v>245</v>
      </c>
      <c r="L46" s="54">
        <v>2.9260000000000002</v>
      </c>
      <c r="M46" s="3">
        <v>35</v>
      </c>
      <c r="N46" s="3">
        <v>4</v>
      </c>
      <c r="O46" s="1">
        <f t="shared" si="4"/>
        <v>140</v>
      </c>
      <c r="P46" s="54">
        <f t="shared" si="1"/>
        <v>409.64000000000004</v>
      </c>
      <c r="Q46" s="66">
        <f>8*3*5</f>
        <v>120</v>
      </c>
      <c r="R46" s="44"/>
      <c r="S46" s="33">
        <v>1</v>
      </c>
      <c r="T46" s="3" t="s">
        <v>101</v>
      </c>
      <c r="U46" s="3" t="s">
        <v>101</v>
      </c>
      <c r="V46" s="3"/>
      <c r="W46" s="1"/>
      <c r="X46" s="97"/>
      <c r="Y46" s="106"/>
    </row>
    <row r="47" spans="1:25" x14ac:dyDescent="0.25">
      <c r="A47" s="3">
        <v>14</v>
      </c>
      <c r="B47" s="3" t="s">
        <v>91</v>
      </c>
      <c r="C47" s="51"/>
      <c r="D47" s="3"/>
      <c r="E47" s="3"/>
      <c r="F47" s="3"/>
      <c r="G47" s="3"/>
      <c r="H47" s="3"/>
      <c r="I47" s="3"/>
      <c r="J47" s="83"/>
      <c r="K47" s="3"/>
      <c r="L47" s="54"/>
      <c r="M47" s="3"/>
      <c r="N47" s="3"/>
      <c r="O47" s="1">
        <f t="shared" si="4"/>
        <v>0</v>
      </c>
      <c r="P47" s="54">
        <f t="shared" si="1"/>
        <v>0</v>
      </c>
      <c r="Q47" s="66"/>
      <c r="R47" s="44"/>
      <c r="S47" s="33"/>
      <c r="T47" s="3"/>
      <c r="U47" s="3"/>
      <c r="V47" s="3"/>
      <c r="W47" s="1"/>
      <c r="X47" s="97"/>
      <c r="Y47" s="106"/>
    </row>
    <row r="48" spans="1:25" x14ac:dyDescent="0.25">
      <c r="A48" s="3">
        <v>14</v>
      </c>
      <c r="B48" s="3" t="s">
        <v>91</v>
      </c>
      <c r="C48" s="51"/>
      <c r="D48" s="3"/>
      <c r="E48" s="3"/>
      <c r="F48" s="3"/>
      <c r="G48" s="3"/>
      <c r="H48" s="3"/>
      <c r="I48" s="3"/>
      <c r="J48" s="83"/>
      <c r="K48" s="3"/>
      <c r="L48" s="54"/>
      <c r="M48" s="3"/>
      <c r="N48" s="3"/>
      <c r="O48" s="1">
        <f t="shared" si="4"/>
        <v>0</v>
      </c>
      <c r="P48" s="54">
        <f t="shared" si="1"/>
        <v>0</v>
      </c>
      <c r="Q48" s="66"/>
      <c r="R48" s="44"/>
      <c r="S48" s="33"/>
      <c r="T48" s="3"/>
      <c r="U48" s="3"/>
      <c r="V48" s="3"/>
      <c r="W48" s="1"/>
      <c r="X48" s="97"/>
      <c r="Y48" s="106"/>
    </row>
    <row r="49" spans="1:26" x14ac:dyDescent="0.25">
      <c r="A49" s="3">
        <v>15</v>
      </c>
      <c r="B49" s="3" t="s">
        <v>129</v>
      </c>
      <c r="C49" s="51" t="s">
        <v>87</v>
      </c>
      <c r="D49" s="3" t="s">
        <v>85</v>
      </c>
      <c r="E49" s="3" t="s">
        <v>84</v>
      </c>
      <c r="F49" s="3" t="s">
        <v>11</v>
      </c>
      <c r="G49" s="3" t="s">
        <v>83</v>
      </c>
      <c r="H49" s="3" t="s">
        <v>12</v>
      </c>
      <c r="I49" s="23" t="s">
        <v>86</v>
      </c>
      <c r="J49" s="86"/>
      <c r="K49" s="3"/>
      <c r="L49" s="54">
        <v>115.29</v>
      </c>
      <c r="M49" s="3">
        <v>1</v>
      </c>
      <c r="N49" s="3">
        <v>1</v>
      </c>
      <c r="O49" s="1">
        <f t="shared" si="4"/>
        <v>1</v>
      </c>
      <c r="P49" s="54">
        <f t="shared" si="1"/>
        <v>115.29</v>
      </c>
      <c r="Q49" s="48" t="s">
        <v>88</v>
      </c>
      <c r="R49" s="44"/>
      <c r="S49" s="33">
        <v>0</v>
      </c>
      <c r="T49" s="3"/>
      <c r="U49" s="3"/>
      <c r="V49" s="3"/>
      <c r="W49" s="1"/>
      <c r="X49" s="97"/>
      <c r="Y49" s="106"/>
    </row>
    <row r="50" spans="1:26" x14ac:dyDescent="0.25">
      <c r="A50" s="3">
        <v>15</v>
      </c>
      <c r="B50" s="3" t="s">
        <v>129</v>
      </c>
      <c r="C50" s="51"/>
      <c r="D50" s="3"/>
      <c r="E50" s="3"/>
      <c r="F50" s="3"/>
      <c r="G50" s="3"/>
      <c r="H50" s="3"/>
      <c r="I50" s="23"/>
      <c r="J50" s="86"/>
      <c r="K50" s="3"/>
      <c r="L50" s="54"/>
      <c r="M50" s="3"/>
      <c r="N50" s="3"/>
      <c r="O50" s="1">
        <f t="shared" si="4"/>
        <v>0</v>
      </c>
      <c r="P50" s="54">
        <f t="shared" si="1"/>
        <v>0</v>
      </c>
      <c r="Q50" s="66"/>
      <c r="R50" s="44"/>
      <c r="S50" s="33"/>
      <c r="T50" s="3"/>
      <c r="U50" s="3"/>
      <c r="V50" s="3"/>
      <c r="W50" s="1"/>
      <c r="X50" s="97"/>
      <c r="Y50" s="106"/>
    </row>
    <row r="51" spans="1:26" ht="15.75" thickBot="1" x14ac:dyDescent="0.3">
      <c r="A51" s="3">
        <v>15</v>
      </c>
      <c r="B51" s="3" t="s">
        <v>129</v>
      </c>
      <c r="C51" s="51"/>
      <c r="D51" s="3"/>
      <c r="E51" s="3"/>
      <c r="F51" s="3"/>
      <c r="G51" s="3"/>
      <c r="H51" s="3"/>
      <c r="I51" s="23"/>
      <c r="J51" s="86"/>
      <c r="K51" s="3"/>
      <c r="L51" s="54"/>
      <c r="M51" s="3"/>
      <c r="N51" s="3"/>
      <c r="O51" s="1">
        <f t="shared" si="4"/>
        <v>0</v>
      </c>
      <c r="P51" s="54">
        <f t="shared" si="1"/>
        <v>0</v>
      </c>
      <c r="Q51" s="68"/>
      <c r="R51" s="50"/>
      <c r="S51" s="33"/>
      <c r="T51" s="3"/>
      <c r="U51" s="3"/>
      <c r="V51" s="3"/>
      <c r="W51" s="1"/>
      <c r="X51" s="97"/>
      <c r="Y51" s="106"/>
    </row>
    <row r="52" spans="1:26" ht="15.75" thickTop="1" x14ac:dyDescent="0.25">
      <c r="A52" s="3">
        <v>16</v>
      </c>
      <c r="B52" s="3" t="s">
        <v>94</v>
      </c>
      <c r="C52" s="51" t="s">
        <v>236</v>
      </c>
      <c r="D52" s="3"/>
      <c r="E52" s="3"/>
      <c r="F52" s="3" t="s">
        <v>11</v>
      </c>
      <c r="G52" s="3" t="s">
        <v>238</v>
      </c>
      <c r="H52" s="3"/>
      <c r="I52" s="38" t="s">
        <v>239</v>
      </c>
      <c r="J52" s="86"/>
      <c r="K52" s="3">
        <v>8850</v>
      </c>
      <c r="L52" s="54">
        <v>0.38600000000000001</v>
      </c>
      <c r="M52" s="3">
        <v>57</v>
      </c>
      <c r="N52" s="3">
        <v>2</v>
      </c>
      <c r="O52" s="1">
        <f t="shared" si="4"/>
        <v>114</v>
      </c>
      <c r="P52" s="54">
        <f t="shared" si="1"/>
        <v>44.003999999999998</v>
      </c>
      <c r="Q52" s="48">
        <f>5*3*5</f>
        <v>75</v>
      </c>
      <c r="R52" s="44"/>
      <c r="S52" s="33">
        <v>1</v>
      </c>
      <c r="T52" s="3" t="s">
        <v>101</v>
      </c>
      <c r="U52" s="3" t="s">
        <v>101</v>
      </c>
      <c r="V52" s="3" t="s">
        <v>101</v>
      </c>
      <c r="W52" s="1">
        <v>114</v>
      </c>
      <c r="X52" s="97"/>
      <c r="Y52" s="106"/>
      <c r="Z52" t="s">
        <v>12</v>
      </c>
    </row>
    <row r="53" spans="1:26" x14ac:dyDescent="0.25">
      <c r="A53" s="3">
        <v>16</v>
      </c>
      <c r="B53" s="3" t="s">
        <v>94</v>
      </c>
      <c r="C53" s="51" t="s">
        <v>237</v>
      </c>
      <c r="D53" s="3"/>
      <c r="E53" s="3"/>
      <c r="F53" s="3"/>
      <c r="G53" s="3"/>
      <c r="H53" s="3"/>
      <c r="I53" s="23"/>
      <c r="J53" s="86"/>
      <c r="K53" s="3"/>
      <c r="L53" s="54"/>
      <c r="M53" s="3"/>
      <c r="N53" s="3"/>
      <c r="O53" s="1">
        <f t="shared" si="4"/>
        <v>0</v>
      </c>
      <c r="P53" s="54">
        <f t="shared" si="1"/>
        <v>0</v>
      </c>
      <c r="Q53" s="48"/>
      <c r="R53" s="44"/>
      <c r="S53" s="33"/>
      <c r="T53" s="3"/>
      <c r="U53" s="3"/>
      <c r="V53" s="3"/>
      <c r="W53" s="1"/>
      <c r="X53" s="97"/>
      <c r="Y53" s="106"/>
    </row>
    <row r="54" spans="1:26" x14ac:dyDescent="0.25">
      <c r="A54" s="3">
        <v>16</v>
      </c>
      <c r="B54" s="3" t="s">
        <v>94</v>
      </c>
      <c r="C54" s="51"/>
      <c r="D54" s="3"/>
      <c r="E54" s="3"/>
      <c r="F54" s="3"/>
      <c r="G54" s="3"/>
      <c r="H54" s="3"/>
      <c r="I54" s="23"/>
      <c r="J54" s="86"/>
      <c r="K54" s="3"/>
      <c r="L54" s="54"/>
      <c r="M54" s="3"/>
      <c r="N54" s="3"/>
      <c r="O54" s="1">
        <f t="shared" si="4"/>
        <v>0</v>
      </c>
      <c r="P54" s="54">
        <f t="shared" si="1"/>
        <v>0</v>
      </c>
      <c r="Q54" s="48"/>
      <c r="R54" s="44"/>
      <c r="S54" s="33"/>
      <c r="T54" s="3"/>
      <c r="U54" s="3"/>
      <c r="V54" s="3"/>
      <c r="W54" s="1"/>
      <c r="X54" s="97"/>
      <c r="Y54" s="106"/>
    </row>
    <row r="55" spans="1:26" x14ac:dyDescent="0.25">
      <c r="A55" s="3">
        <v>17</v>
      </c>
      <c r="B55" s="3" t="s">
        <v>94</v>
      </c>
      <c r="C55" s="51" t="s">
        <v>257</v>
      </c>
      <c r="D55" s="3" t="s">
        <v>128</v>
      </c>
      <c r="E55" s="3"/>
      <c r="F55" s="3" t="s">
        <v>31</v>
      </c>
      <c r="G55" s="3">
        <v>2518848</v>
      </c>
      <c r="H55" s="3" t="s">
        <v>12</v>
      </c>
      <c r="I55" s="23" t="s">
        <v>256</v>
      </c>
      <c r="J55" s="86"/>
      <c r="K55" s="103">
        <v>1969</v>
      </c>
      <c r="L55" s="54">
        <v>3.71</v>
      </c>
      <c r="M55" s="3">
        <v>1</v>
      </c>
      <c r="N55" s="3">
        <v>150</v>
      </c>
      <c r="O55" s="1">
        <f t="shared" si="4"/>
        <v>150</v>
      </c>
      <c r="P55" s="54">
        <f t="shared" si="1"/>
        <v>556.5</v>
      </c>
      <c r="Q55" s="48">
        <f>10*3*5</f>
        <v>150</v>
      </c>
      <c r="R55" s="44"/>
      <c r="S55" s="33">
        <v>1</v>
      </c>
      <c r="T55" s="3" t="s">
        <v>101</v>
      </c>
      <c r="U55" s="3" t="s">
        <v>101</v>
      </c>
      <c r="V55" s="3"/>
      <c r="W55" s="1"/>
      <c r="X55" s="97"/>
      <c r="Y55" s="106"/>
    </row>
    <row r="56" spans="1:26" x14ac:dyDescent="0.25">
      <c r="A56" s="3">
        <v>17</v>
      </c>
      <c r="B56" s="3" t="s">
        <v>94</v>
      </c>
      <c r="C56" s="51"/>
      <c r="D56" s="3"/>
      <c r="E56" s="3"/>
      <c r="F56" s="3" t="s">
        <v>11</v>
      </c>
      <c r="G56" s="3" t="s">
        <v>140</v>
      </c>
      <c r="H56" s="3" t="s">
        <v>12</v>
      </c>
      <c r="I56" s="23" t="s">
        <v>139</v>
      </c>
      <c r="J56" s="86"/>
      <c r="K56" s="3">
        <v>65</v>
      </c>
      <c r="L56" s="54">
        <v>5.7759999999999998</v>
      </c>
      <c r="M56" s="3">
        <v>5</v>
      </c>
      <c r="N56" s="3">
        <v>30</v>
      </c>
      <c r="O56" s="1">
        <f t="shared" si="4"/>
        <v>150</v>
      </c>
      <c r="P56" s="54">
        <f t="shared" si="1"/>
        <v>866.4</v>
      </c>
      <c r="Q56" s="48"/>
      <c r="R56" s="44"/>
      <c r="S56" s="33"/>
      <c r="T56" s="3"/>
      <c r="U56" s="3"/>
      <c r="V56" s="3"/>
      <c r="W56" s="1"/>
      <c r="X56" s="97"/>
      <c r="Y56" s="106"/>
    </row>
    <row r="57" spans="1:26" x14ac:dyDescent="0.25">
      <c r="A57" s="3">
        <v>17</v>
      </c>
      <c r="B57" s="3" t="s">
        <v>94</v>
      </c>
      <c r="C57" s="51"/>
      <c r="D57" s="3"/>
      <c r="E57" s="3"/>
      <c r="F57" s="3"/>
      <c r="G57" s="3"/>
      <c r="H57" s="3"/>
      <c r="I57" s="23"/>
      <c r="J57" s="86"/>
      <c r="K57" s="3"/>
      <c r="L57" s="54"/>
      <c r="M57" s="3"/>
      <c r="N57" s="3"/>
      <c r="O57" s="1">
        <f t="shared" si="4"/>
        <v>0</v>
      </c>
      <c r="P57" s="54">
        <f t="shared" si="1"/>
        <v>0</v>
      </c>
      <c r="Q57" s="48"/>
      <c r="R57" s="44"/>
      <c r="S57" s="33"/>
      <c r="T57" s="3"/>
      <c r="U57" s="3"/>
      <c r="V57" s="3"/>
      <c r="W57" s="1"/>
      <c r="X57" s="97"/>
      <c r="Y57" s="106"/>
    </row>
    <row r="58" spans="1:26" x14ac:dyDescent="0.25">
      <c r="A58" s="3">
        <v>18</v>
      </c>
      <c r="B58" s="3" t="s">
        <v>91</v>
      </c>
      <c r="C58" s="51" t="s">
        <v>146</v>
      </c>
      <c r="D58" s="3" t="s">
        <v>137</v>
      </c>
      <c r="E58" s="3"/>
      <c r="F58" s="3" t="s">
        <v>11</v>
      </c>
      <c r="G58" s="3" t="s">
        <v>142</v>
      </c>
      <c r="H58" s="3" t="s">
        <v>12</v>
      </c>
      <c r="I58" s="23" t="s">
        <v>141</v>
      </c>
      <c r="J58" s="86"/>
      <c r="K58" s="3">
        <v>18</v>
      </c>
      <c r="L58" s="54">
        <v>13.44</v>
      </c>
      <c r="M58" s="3">
        <v>1</v>
      </c>
      <c r="N58" s="3">
        <v>240</v>
      </c>
      <c r="O58" s="1">
        <f t="shared" si="4"/>
        <v>240</v>
      </c>
      <c r="P58" s="54">
        <f>L58*M58*N58</f>
        <v>3225.6</v>
      </c>
      <c r="Q58" s="48">
        <f>8*2*3*5</f>
        <v>240</v>
      </c>
      <c r="R58" s="44"/>
      <c r="S58" s="33"/>
      <c r="T58" s="3"/>
      <c r="U58" s="3"/>
      <c r="V58" s="3"/>
      <c r="W58" s="1"/>
      <c r="X58" s="97"/>
      <c r="Y58" s="106"/>
    </row>
    <row r="59" spans="1:26" x14ac:dyDescent="0.25">
      <c r="A59" s="3">
        <v>18</v>
      </c>
      <c r="B59" s="3" t="s">
        <v>91</v>
      </c>
      <c r="C59" s="51" t="s">
        <v>146</v>
      </c>
      <c r="D59" s="3"/>
      <c r="E59" s="3"/>
      <c r="F59" s="3" t="s">
        <v>31</v>
      </c>
      <c r="G59" s="3">
        <v>2470401</v>
      </c>
      <c r="H59" s="3" t="s">
        <v>12</v>
      </c>
      <c r="I59" s="23" t="s">
        <v>138</v>
      </c>
      <c r="J59" s="86"/>
      <c r="K59" s="3">
        <v>23</v>
      </c>
      <c r="L59" s="54">
        <v>12.21</v>
      </c>
      <c r="M59" s="3">
        <v>5</v>
      </c>
      <c r="N59" s="3">
        <v>240</v>
      </c>
      <c r="O59" s="72">
        <f t="shared" ref="O59:O66" si="6">M59*N59</f>
        <v>1200</v>
      </c>
      <c r="P59" s="54">
        <f t="shared" si="1"/>
        <v>14652.000000000002</v>
      </c>
      <c r="Q59" s="48"/>
      <c r="R59" s="44"/>
      <c r="S59" s="33"/>
      <c r="T59" s="3"/>
      <c r="U59" s="3"/>
      <c r="V59" s="3"/>
      <c r="W59" s="1"/>
      <c r="X59" s="97"/>
      <c r="Y59" s="106"/>
    </row>
    <row r="60" spans="1:26" x14ac:dyDescent="0.25">
      <c r="A60" s="3">
        <v>18</v>
      </c>
      <c r="B60" s="3" t="s">
        <v>91</v>
      </c>
      <c r="C60" s="78" t="s">
        <v>136</v>
      </c>
      <c r="D60" s="3"/>
      <c r="E60" s="3"/>
      <c r="F60" s="3" t="s">
        <v>143</v>
      </c>
      <c r="G60" s="3" t="s">
        <v>145</v>
      </c>
      <c r="H60" s="3" t="s">
        <v>12</v>
      </c>
      <c r="I60" s="23" t="s">
        <v>144</v>
      </c>
      <c r="J60" s="86"/>
      <c r="K60" s="3">
        <v>1021</v>
      </c>
      <c r="L60" s="54">
        <v>13.684200000000001</v>
      </c>
      <c r="M60" s="3">
        <v>1</v>
      </c>
      <c r="N60" s="3">
        <v>240</v>
      </c>
      <c r="O60" s="72">
        <f t="shared" si="6"/>
        <v>240</v>
      </c>
      <c r="P60" s="54">
        <f t="shared" si="1"/>
        <v>3284.2080000000001</v>
      </c>
      <c r="Q60" s="48"/>
      <c r="R60" s="44"/>
      <c r="S60" s="33"/>
      <c r="T60" s="3"/>
      <c r="U60" s="3"/>
      <c r="V60" s="3"/>
      <c r="W60" s="1"/>
      <c r="X60" s="97"/>
      <c r="Y60" s="106"/>
    </row>
    <row r="61" spans="1:26" x14ac:dyDescent="0.25">
      <c r="A61" s="3">
        <v>18</v>
      </c>
      <c r="B61" s="3"/>
      <c r="C61" s="78"/>
      <c r="D61" s="3"/>
      <c r="E61" s="3"/>
      <c r="F61" s="3" t="s">
        <v>81</v>
      </c>
      <c r="G61" s="3">
        <v>13704</v>
      </c>
      <c r="H61" s="3">
        <v>13704</v>
      </c>
      <c r="I61" s="23" t="s">
        <v>232</v>
      </c>
      <c r="J61" s="86"/>
      <c r="K61" s="3">
        <v>350</v>
      </c>
      <c r="L61" s="54">
        <v>4.34</v>
      </c>
      <c r="M61" s="3">
        <v>1</v>
      </c>
      <c r="N61" s="3">
        <v>240</v>
      </c>
      <c r="O61" s="72">
        <f>M61*N61</f>
        <v>240</v>
      </c>
      <c r="P61" s="54"/>
      <c r="Q61" s="48">
        <v>240</v>
      </c>
      <c r="R61" s="44"/>
      <c r="S61" s="33">
        <v>1</v>
      </c>
      <c r="T61" s="3" t="s">
        <v>101</v>
      </c>
      <c r="U61" s="3" t="s">
        <v>101</v>
      </c>
      <c r="V61" s="3"/>
      <c r="W61" s="1"/>
      <c r="X61" s="97"/>
      <c r="Y61" s="106"/>
    </row>
    <row r="62" spans="1:26" x14ac:dyDescent="0.25">
      <c r="A62" s="3">
        <v>19</v>
      </c>
      <c r="B62" s="3" t="s">
        <v>94</v>
      </c>
      <c r="C62" s="51" t="s">
        <v>147</v>
      </c>
      <c r="D62" s="3"/>
      <c r="E62" s="3"/>
      <c r="F62" s="3" t="s">
        <v>31</v>
      </c>
      <c r="G62" s="3">
        <v>2470402</v>
      </c>
      <c r="H62" s="3" t="s">
        <v>12</v>
      </c>
      <c r="I62" s="23" t="s">
        <v>148</v>
      </c>
      <c r="J62" s="86"/>
      <c r="K62" s="3">
        <v>102</v>
      </c>
      <c r="L62" s="54">
        <v>34.71</v>
      </c>
      <c r="M62" s="3">
        <v>1</v>
      </c>
      <c r="N62" s="3">
        <v>60</v>
      </c>
      <c r="O62" s="72">
        <f t="shared" si="6"/>
        <v>60</v>
      </c>
      <c r="P62" s="54">
        <f t="shared" si="1"/>
        <v>2082.6</v>
      </c>
      <c r="Q62" s="48">
        <f>4*3*5</f>
        <v>60</v>
      </c>
      <c r="R62" s="44"/>
      <c r="S62" s="33"/>
      <c r="T62" s="3" t="s">
        <v>101</v>
      </c>
      <c r="U62" s="3" t="s">
        <v>101</v>
      </c>
      <c r="V62" s="3"/>
      <c r="W62" s="1"/>
      <c r="X62" s="97"/>
      <c r="Y62" s="106"/>
    </row>
    <row r="63" spans="1:26" x14ac:dyDescent="0.25">
      <c r="A63" s="3">
        <v>19</v>
      </c>
      <c r="B63" s="3" t="s">
        <v>94</v>
      </c>
      <c r="C63" s="51" t="s">
        <v>12</v>
      </c>
      <c r="D63" s="3"/>
      <c r="E63" s="3"/>
      <c r="F63" s="3" t="s">
        <v>11</v>
      </c>
      <c r="G63" s="3" t="s">
        <v>150</v>
      </c>
      <c r="H63" s="3" t="s">
        <v>12</v>
      </c>
      <c r="I63" s="23" t="s">
        <v>149</v>
      </c>
      <c r="J63" s="86"/>
      <c r="K63" s="3">
        <v>58</v>
      </c>
      <c r="L63" s="54">
        <v>31.84</v>
      </c>
      <c r="M63" s="3">
        <v>1</v>
      </c>
      <c r="N63" s="3">
        <v>60</v>
      </c>
      <c r="O63" s="72">
        <f t="shared" si="6"/>
        <v>60</v>
      </c>
      <c r="P63" s="54">
        <f t="shared" si="1"/>
        <v>1910.4</v>
      </c>
      <c r="Q63" s="48"/>
      <c r="R63" s="44"/>
      <c r="S63" s="33">
        <v>1</v>
      </c>
      <c r="T63" s="3"/>
      <c r="U63" s="3"/>
      <c r="V63" s="3"/>
      <c r="W63" s="1"/>
      <c r="X63" s="97"/>
      <c r="Y63" s="106"/>
    </row>
    <row r="64" spans="1:26" x14ac:dyDescent="0.25">
      <c r="A64" s="3">
        <v>19</v>
      </c>
      <c r="B64" s="3" t="s">
        <v>94</v>
      </c>
      <c r="C64" s="51"/>
      <c r="D64" s="3"/>
      <c r="E64" s="3"/>
      <c r="F64" s="3" t="s">
        <v>81</v>
      </c>
      <c r="G64">
        <v>13228</v>
      </c>
      <c r="H64" s="3" t="s">
        <v>12</v>
      </c>
      <c r="I64" s="23" t="s">
        <v>233</v>
      </c>
      <c r="J64" s="86"/>
      <c r="K64" s="3">
        <v>0</v>
      </c>
      <c r="L64" s="54">
        <v>17.37</v>
      </c>
      <c r="M64" s="3"/>
      <c r="N64" s="3"/>
      <c r="O64" s="72">
        <f t="shared" si="6"/>
        <v>0</v>
      </c>
      <c r="P64" s="54">
        <f t="shared" si="1"/>
        <v>0</v>
      </c>
      <c r="Q64" s="48"/>
      <c r="R64" s="44"/>
      <c r="S64" s="33"/>
      <c r="T64" s="3"/>
      <c r="U64" s="3"/>
      <c r="V64" s="3"/>
      <c r="W64" s="1"/>
      <c r="X64" s="97"/>
      <c r="Y64" s="106"/>
    </row>
    <row r="65" spans="1:25" x14ac:dyDescent="0.25">
      <c r="A65" s="3">
        <v>20</v>
      </c>
      <c r="B65" s="3" t="s">
        <v>95</v>
      </c>
      <c r="C65" s="51" t="s">
        <v>154</v>
      </c>
      <c r="D65" s="3" t="s">
        <v>152</v>
      </c>
      <c r="E65" s="3" t="s">
        <v>151</v>
      </c>
      <c r="F65" s="3" t="s">
        <v>11</v>
      </c>
      <c r="G65" s="3" t="s">
        <v>153</v>
      </c>
      <c r="H65" s="3"/>
      <c r="I65" s="23" t="s">
        <v>155</v>
      </c>
      <c r="J65" s="86"/>
      <c r="K65" s="3">
        <v>430</v>
      </c>
      <c r="L65" s="54">
        <v>1.69</v>
      </c>
      <c r="M65" s="3">
        <v>1</v>
      </c>
      <c r="N65" s="3">
        <f>3*5</f>
        <v>15</v>
      </c>
      <c r="O65" s="72">
        <f t="shared" si="6"/>
        <v>15</v>
      </c>
      <c r="P65" s="54">
        <f t="shared" si="1"/>
        <v>25.349999999999998</v>
      </c>
      <c r="Q65" s="48">
        <f>3*5</f>
        <v>15</v>
      </c>
      <c r="R65" s="44"/>
      <c r="S65" s="33">
        <v>1</v>
      </c>
      <c r="T65" s="3" t="s">
        <v>101</v>
      </c>
      <c r="U65" s="3" t="s">
        <v>101</v>
      </c>
      <c r="V65" s="3" t="s">
        <v>101</v>
      </c>
      <c r="W65" s="1">
        <v>15</v>
      </c>
      <c r="X65" s="97"/>
      <c r="Y65" s="106"/>
    </row>
    <row r="66" spans="1:25" x14ac:dyDescent="0.25">
      <c r="A66" s="3">
        <v>20</v>
      </c>
      <c r="B66" s="3" t="s">
        <v>95</v>
      </c>
      <c r="C66" s="51"/>
      <c r="D66" s="3"/>
      <c r="E66" s="3"/>
      <c r="F66" s="3"/>
      <c r="G66" s="3"/>
      <c r="H66" s="3"/>
      <c r="I66" s="23"/>
      <c r="J66" s="86"/>
      <c r="K66" s="3"/>
      <c r="L66" s="54"/>
      <c r="M66" s="3"/>
      <c r="N66" s="3"/>
      <c r="O66" s="72">
        <f t="shared" si="6"/>
        <v>0</v>
      </c>
      <c r="P66" s="54">
        <f t="shared" si="1"/>
        <v>0</v>
      </c>
      <c r="Q66" s="48"/>
      <c r="R66" s="44"/>
      <c r="S66" s="33"/>
      <c r="T66" s="3"/>
      <c r="U66" s="3"/>
      <c r="V66" s="3"/>
      <c r="W66" s="1"/>
      <c r="X66" s="97"/>
      <c r="Y66" s="106"/>
    </row>
    <row r="67" spans="1:25" s="16" customFormat="1" ht="15.75" thickBot="1" x14ac:dyDescent="0.3">
      <c r="A67" s="16">
        <v>20</v>
      </c>
      <c r="B67" s="3" t="s">
        <v>95</v>
      </c>
      <c r="C67" s="79"/>
      <c r="I67" s="40"/>
      <c r="J67" s="87"/>
      <c r="L67" s="56"/>
      <c r="O67" s="63">
        <f t="shared" si="4"/>
        <v>0</v>
      </c>
      <c r="P67" s="56">
        <f t="shared" si="1"/>
        <v>0</v>
      </c>
      <c r="Q67" s="57"/>
      <c r="R67" s="50"/>
      <c r="S67" s="39"/>
      <c r="W67" s="63"/>
      <c r="X67" s="101"/>
      <c r="Y67" s="107"/>
    </row>
    <row r="68" spans="1:25" ht="15.75" thickTop="1" x14ac:dyDescent="0.25">
      <c r="A68">
        <v>21</v>
      </c>
      <c r="B68" t="s">
        <v>93</v>
      </c>
      <c r="C68" s="80" t="s">
        <v>156</v>
      </c>
      <c r="D68" t="s">
        <v>157</v>
      </c>
      <c r="E68" s="37" t="s">
        <v>159</v>
      </c>
      <c r="F68" t="s">
        <v>11</v>
      </c>
      <c r="G68" t="s">
        <v>234</v>
      </c>
      <c r="J68" s="88"/>
      <c r="K68" t="s">
        <v>235</v>
      </c>
      <c r="L68">
        <v>26.56</v>
      </c>
      <c r="M68">
        <v>1</v>
      </c>
      <c r="N68">
        <v>120</v>
      </c>
      <c r="O68" s="1">
        <f t="shared" si="4"/>
        <v>120</v>
      </c>
      <c r="P68" s="94">
        <f t="shared" si="1"/>
        <v>3187.2</v>
      </c>
      <c r="Q68" s="22">
        <f>8*3*5</f>
        <v>120</v>
      </c>
      <c r="R68" s="61"/>
      <c r="S68" s="37"/>
      <c r="W68" s="1"/>
      <c r="X68" s="97"/>
      <c r="Y68" s="106">
        <v>81000267</v>
      </c>
    </row>
    <row r="69" spans="1:25" x14ac:dyDescent="0.25">
      <c r="A69">
        <v>21</v>
      </c>
      <c r="B69" t="s">
        <v>93</v>
      </c>
      <c r="C69" s="80"/>
      <c r="F69" t="s">
        <v>143</v>
      </c>
      <c r="G69" t="s">
        <v>158</v>
      </c>
      <c r="I69" s="30" t="s">
        <v>160</v>
      </c>
      <c r="J69" s="83" t="s">
        <v>12</v>
      </c>
      <c r="K69">
        <v>0</v>
      </c>
      <c r="L69">
        <v>10.821</v>
      </c>
      <c r="M69">
        <v>1</v>
      </c>
      <c r="N69">
        <v>120</v>
      </c>
      <c r="O69" s="1">
        <f t="shared" si="4"/>
        <v>120</v>
      </c>
      <c r="P69" s="54">
        <f t="shared" si="1"/>
        <v>1298.52</v>
      </c>
      <c r="S69" s="37">
        <v>0</v>
      </c>
      <c r="W69" s="1"/>
      <c r="X69" s="97"/>
      <c r="Y69" s="106"/>
    </row>
    <row r="70" spans="1:25" ht="15.75" thickBot="1" x14ac:dyDescent="0.3">
      <c r="A70">
        <v>21</v>
      </c>
      <c r="B70" t="s">
        <v>93</v>
      </c>
      <c r="C70" s="80"/>
      <c r="F70" t="s">
        <v>161</v>
      </c>
      <c r="G70" t="s">
        <v>162</v>
      </c>
      <c r="I70" s="30" t="s">
        <v>163</v>
      </c>
      <c r="J70" s="83" t="s">
        <v>12</v>
      </c>
      <c r="K70">
        <v>0</v>
      </c>
      <c r="O70" s="1">
        <f t="shared" si="4"/>
        <v>0</v>
      </c>
      <c r="P70" s="54">
        <f t="shared" si="1"/>
        <v>0</v>
      </c>
      <c r="S70" s="37"/>
      <c r="W70" s="1"/>
      <c r="X70" s="97"/>
      <c r="Y70" s="106"/>
    </row>
    <row r="71" spans="1:25" s="58" customFormat="1" ht="15.75" thickTop="1" x14ac:dyDescent="0.25">
      <c r="A71" s="98">
        <v>22</v>
      </c>
      <c r="B71" s="99" t="s">
        <v>95</v>
      </c>
      <c r="C71" s="90" t="s">
        <v>252</v>
      </c>
      <c r="D71"/>
      <c r="E71" t="s">
        <v>151</v>
      </c>
      <c r="F71" t="s">
        <v>11</v>
      </c>
      <c r="G71" t="s">
        <v>153</v>
      </c>
      <c r="H71"/>
      <c r="I71" s="30" t="s">
        <v>155</v>
      </c>
      <c r="J71" s="83"/>
      <c r="K71" t="s">
        <v>164</v>
      </c>
      <c r="L71">
        <v>1.69</v>
      </c>
      <c r="M71">
        <v>1</v>
      </c>
      <c r="N71">
        <v>1</v>
      </c>
      <c r="O71" s="1">
        <f t="shared" si="4"/>
        <v>1</v>
      </c>
      <c r="P71" s="54">
        <f t="shared" ref="P71:P134" si="7">L71*M71*N71</f>
        <v>1.69</v>
      </c>
      <c r="Q71" s="22">
        <f>3*5</f>
        <v>15</v>
      </c>
      <c r="R71" s="1"/>
      <c r="S71" s="37"/>
      <c r="T71"/>
      <c r="U71"/>
      <c r="V71" t="s">
        <v>101</v>
      </c>
      <c r="W71" s="1"/>
      <c r="X71" s="104"/>
      <c r="Y71" s="108"/>
    </row>
    <row r="72" spans="1:25" x14ac:dyDescent="0.25">
      <c r="A72">
        <v>22</v>
      </c>
      <c r="B72" s="3" t="s">
        <v>95</v>
      </c>
      <c r="C72" s="80"/>
      <c r="F72" t="s">
        <v>31</v>
      </c>
      <c r="G72">
        <v>2663518</v>
      </c>
      <c r="I72" s="30" t="s">
        <v>165</v>
      </c>
      <c r="J72" s="83"/>
      <c r="K72">
        <v>0</v>
      </c>
      <c r="O72" s="1">
        <f t="shared" si="4"/>
        <v>0</v>
      </c>
      <c r="P72" s="54">
        <f t="shared" si="7"/>
        <v>0</v>
      </c>
      <c r="S72" s="37"/>
      <c r="W72" s="1"/>
      <c r="X72" s="97"/>
      <c r="Y72" s="106"/>
    </row>
    <row r="73" spans="1:25" x14ac:dyDescent="0.25">
      <c r="A73">
        <v>22</v>
      </c>
      <c r="B73" s="3" t="s">
        <v>95</v>
      </c>
      <c r="C73" s="80"/>
      <c r="F73" t="s">
        <v>166</v>
      </c>
      <c r="G73" t="s">
        <v>167</v>
      </c>
      <c r="I73" s="30" t="s">
        <v>168</v>
      </c>
      <c r="J73" s="83"/>
      <c r="K73">
        <v>0</v>
      </c>
      <c r="L73">
        <v>5516</v>
      </c>
      <c r="M73">
        <v>1.94</v>
      </c>
      <c r="N73">
        <v>1</v>
      </c>
      <c r="O73" s="1">
        <v>15</v>
      </c>
      <c r="P73" s="54">
        <v>15</v>
      </c>
      <c r="S73" s="37"/>
      <c r="W73" s="1"/>
      <c r="X73" s="97"/>
      <c r="Y73" s="106"/>
    </row>
    <row r="74" spans="1:25" ht="45" x14ac:dyDescent="0.25">
      <c r="A74">
        <v>23</v>
      </c>
      <c r="B74" s="3" t="s">
        <v>93</v>
      </c>
      <c r="C74" s="110" t="s">
        <v>374</v>
      </c>
      <c r="F74" t="s">
        <v>169</v>
      </c>
      <c r="G74" t="s">
        <v>283</v>
      </c>
      <c r="H74">
        <v>13283</v>
      </c>
      <c r="J74" s="83"/>
      <c r="L74">
        <v>2.61</v>
      </c>
      <c r="M74">
        <v>1</v>
      </c>
      <c r="N74">
        <f>3*3*5</f>
        <v>45</v>
      </c>
      <c r="O74" s="1">
        <f t="shared" si="4"/>
        <v>45</v>
      </c>
      <c r="P74" s="54">
        <f t="shared" si="7"/>
        <v>117.44999999999999</v>
      </c>
      <c r="Q74" s="22">
        <f>3*3*5</f>
        <v>45</v>
      </c>
      <c r="S74" s="37">
        <v>1</v>
      </c>
      <c r="T74" t="s">
        <v>101</v>
      </c>
      <c r="U74" t="s">
        <v>101</v>
      </c>
      <c r="W74" s="1"/>
      <c r="X74" s="97"/>
      <c r="Y74" s="106"/>
    </row>
    <row r="75" spans="1:25" ht="45" x14ac:dyDescent="0.25">
      <c r="A75">
        <v>23</v>
      </c>
      <c r="B75" s="3" t="s">
        <v>94</v>
      </c>
      <c r="C75" s="110" t="s">
        <v>374</v>
      </c>
      <c r="F75" t="s">
        <v>81</v>
      </c>
      <c r="J75" s="83"/>
      <c r="K75">
        <v>0</v>
      </c>
      <c r="L75">
        <v>3.41</v>
      </c>
      <c r="O75" s="1">
        <f t="shared" si="4"/>
        <v>0</v>
      </c>
      <c r="P75" s="54">
        <f t="shared" si="7"/>
        <v>0</v>
      </c>
      <c r="Q75" s="22">
        <f>3*5</f>
        <v>15</v>
      </c>
      <c r="S75" s="37">
        <v>1</v>
      </c>
      <c r="W75" s="1"/>
      <c r="X75" s="97"/>
      <c r="Y75" s="106"/>
    </row>
    <row r="76" spans="1:25" ht="45.75" thickBot="1" x14ac:dyDescent="0.3">
      <c r="A76">
        <v>23</v>
      </c>
      <c r="B76" s="3" t="s">
        <v>129</v>
      </c>
      <c r="C76" s="110" t="s">
        <v>374</v>
      </c>
      <c r="J76" s="89"/>
      <c r="O76" s="63">
        <f t="shared" si="4"/>
        <v>0</v>
      </c>
      <c r="P76" s="54">
        <f t="shared" si="7"/>
        <v>0</v>
      </c>
      <c r="Q76" s="22">
        <f>3*5</f>
        <v>15</v>
      </c>
      <c r="S76" s="37">
        <v>1</v>
      </c>
      <c r="W76" s="63"/>
      <c r="X76" s="97"/>
      <c r="Y76" s="106"/>
    </row>
    <row r="77" spans="1:25" ht="45.75" thickTop="1" x14ac:dyDescent="0.25">
      <c r="A77">
        <v>24</v>
      </c>
      <c r="B77" t="s">
        <v>93</v>
      </c>
      <c r="C77" s="113" t="s">
        <v>285</v>
      </c>
      <c r="F77" t="s">
        <v>81</v>
      </c>
      <c r="G77" t="s">
        <v>284</v>
      </c>
      <c r="J77" s="83"/>
      <c r="O77" s="1">
        <f t="shared" ref="O77:O86" si="8">M77*N77</f>
        <v>0</v>
      </c>
      <c r="P77" s="54">
        <f t="shared" si="7"/>
        <v>0</v>
      </c>
      <c r="Q77" s="22">
        <f>3*5</f>
        <v>15</v>
      </c>
      <c r="S77" s="37">
        <v>0</v>
      </c>
      <c r="T77" t="s">
        <v>190</v>
      </c>
      <c r="W77" s="1"/>
      <c r="X77" s="97"/>
      <c r="Y77" s="106"/>
    </row>
    <row r="78" spans="1:25" x14ac:dyDescent="0.25">
      <c r="A78">
        <v>24</v>
      </c>
      <c r="C78" s="80"/>
      <c r="J78" s="83"/>
      <c r="O78" s="1">
        <f t="shared" si="8"/>
        <v>0</v>
      </c>
      <c r="P78" s="54">
        <f t="shared" si="7"/>
        <v>0</v>
      </c>
      <c r="S78" s="37"/>
      <c r="W78" s="1"/>
      <c r="X78" s="97"/>
      <c r="Y78" s="106"/>
    </row>
    <row r="79" spans="1:25" x14ac:dyDescent="0.25">
      <c r="A79">
        <v>24</v>
      </c>
      <c r="C79" s="80"/>
      <c r="J79" s="83"/>
      <c r="O79" s="1">
        <f t="shared" si="8"/>
        <v>0</v>
      </c>
      <c r="P79" s="54">
        <f t="shared" si="7"/>
        <v>0</v>
      </c>
      <c r="S79" s="37"/>
      <c r="W79" s="1"/>
      <c r="X79" s="97"/>
      <c r="Y79" s="106"/>
    </row>
    <row r="80" spans="1:25" x14ac:dyDescent="0.25">
      <c r="A80">
        <v>25</v>
      </c>
      <c r="B80" t="s">
        <v>91</v>
      </c>
      <c r="C80" s="110" t="s">
        <v>170</v>
      </c>
      <c r="F80" t="s">
        <v>81</v>
      </c>
      <c r="G80">
        <v>9032966850</v>
      </c>
      <c r="H80">
        <v>13649</v>
      </c>
      <c r="J80" s="83"/>
      <c r="K80">
        <v>0</v>
      </c>
      <c r="L80">
        <v>1.32</v>
      </c>
      <c r="M80">
        <v>1</v>
      </c>
      <c r="N80">
        <f>2*3*5</f>
        <v>30</v>
      </c>
      <c r="O80" s="1">
        <f t="shared" si="8"/>
        <v>30</v>
      </c>
      <c r="P80" s="54">
        <f t="shared" si="7"/>
        <v>39.6</v>
      </c>
      <c r="Q80" s="22">
        <f>2*3*5</f>
        <v>30</v>
      </c>
      <c r="S80" s="37"/>
      <c r="T80" t="s">
        <v>101</v>
      </c>
      <c r="U80" t="s">
        <v>101</v>
      </c>
      <c r="W80" s="1"/>
      <c r="X80" s="97"/>
      <c r="Y80" s="106"/>
    </row>
    <row r="81" spans="1:25" x14ac:dyDescent="0.25">
      <c r="A81">
        <v>25</v>
      </c>
      <c r="B81" t="s">
        <v>93</v>
      </c>
      <c r="C81" s="110" t="s">
        <v>170</v>
      </c>
      <c r="J81" s="83"/>
      <c r="O81" s="1">
        <f t="shared" si="8"/>
        <v>0</v>
      </c>
      <c r="P81" s="54">
        <f t="shared" si="7"/>
        <v>0</v>
      </c>
      <c r="Q81" s="22">
        <f>5*3</f>
        <v>15</v>
      </c>
      <c r="S81" s="37"/>
      <c r="W81" s="1"/>
      <c r="X81" s="97"/>
      <c r="Y81" s="106"/>
    </row>
    <row r="82" spans="1:25" x14ac:dyDescent="0.25">
      <c r="A82">
        <v>25</v>
      </c>
      <c r="C82" s="80"/>
      <c r="J82" s="83"/>
      <c r="O82" s="1">
        <f t="shared" si="8"/>
        <v>0</v>
      </c>
      <c r="P82" s="54">
        <f t="shared" si="7"/>
        <v>0</v>
      </c>
      <c r="S82" s="37"/>
      <c r="W82" s="1"/>
      <c r="X82" s="97"/>
      <c r="Y82" s="106"/>
    </row>
    <row r="83" spans="1:25" x14ac:dyDescent="0.25">
      <c r="A83">
        <v>26</v>
      </c>
      <c r="B83" t="s">
        <v>129</v>
      </c>
      <c r="C83" s="80" t="s">
        <v>171</v>
      </c>
      <c r="D83" t="s">
        <v>172</v>
      </c>
      <c r="J83" s="83"/>
      <c r="K83">
        <v>14</v>
      </c>
      <c r="O83" s="1">
        <f t="shared" si="8"/>
        <v>0</v>
      </c>
      <c r="P83" s="54">
        <f t="shared" si="7"/>
        <v>0</v>
      </c>
      <c r="Q83" s="22">
        <f>3*5</f>
        <v>15</v>
      </c>
      <c r="S83" s="37">
        <f>3*5</f>
        <v>15</v>
      </c>
      <c r="T83" t="s">
        <v>190</v>
      </c>
      <c r="W83" s="1"/>
      <c r="X83" s="97"/>
      <c r="Y83" s="106"/>
    </row>
    <row r="84" spans="1:25" x14ac:dyDescent="0.25">
      <c r="A84">
        <v>27</v>
      </c>
      <c r="B84" t="s">
        <v>129</v>
      </c>
      <c r="C84" s="80" t="s">
        <v>173</v>
      </c>
      <c r="D84" t="s">
        <v>172</v>
      </c>
      <c r="F84" t="s">
        <v>191</v>
      </c>
      <c r="J84" s="83"/>
      <c r="K84">
        <v>5</v>
      </c>
      <c r="O84" s="1">
        <f t="shared" si="8"/>
        <v>0</v>
      </c>
      <c r="P84" s="54">
        <f t="shared" si="7"/>
        <v>0</v>
      </c>
      <c r="Q84" s="22">
        <v>5</v>
      </c>
      <c r="R84" s="1" t="s">
        <v>101</v>
      </c>
      <c r="S84" s="37"/>
      <c r="W84" s="1">
        <v>5</v>
      </c>
      <c r="X84" s="97"/>
      <c r="Y84" s="106"/>
    </row>
    <row r="85" spans="1:25" x14ac:dyDescent="0.25">
      <c r="A85">
        <v>28</v>
      </c>
      <c r="B85" t="s">
        <v>129</v>
      </c>
      <c r="C85" s="80" t="s">
        <v>176</v>
      </c>
      <c r="D85" t="s">
        <v>174</v>
      </c>
      <c r="F85" t="s">
        <v>175</v>
      </c>
      <c r="H85">
        <v>1221</v>
      </c>
      <c r="J85" s="83"/>
      <c r="K85">
        <v>2</v>
      </c>
      <c r="L85">
        <v>351.42</v>
      </c>
      <c r="M85">
        <v>1</v>
      </c>
      <c r="N85">
        <v>5</v>
      </c>
      <c r="O85" s="1">
        <f t="shared" si="8"/>
        <v>5</v>
      </c>
      <c r="P85" s="54">
        <f t="shared" si="7"/>
        <v>1757.1000000000001</v>
      </c>
      <c r="S85" s="37">
        <v>5</v>
      </c>
      <c r="T85" t="s">
        <v>190</v>
      </c>
      <c r="W85" s="1"/>
      <c r="X85" s="97"/>
      <c r="Y85" s="106">
        <v>81000125</v>
      </c>
    </row>
    <row r="86" spans="1:25" ht="60" x14ac:dyDescent="0.25">
      <c r="A86">
        <v>29</v>
      </c>
      <c r="B86" t="s">
        <v>129</v>
      </c>
      <c r="C86" s="80" t="s">
        <v>269</v>
      </c>
      <c r="D86" t="s">
        <v>172</v>
      </c>
      <c r="E86" t="s">
        <v>177</v>
      </c>
      <c r="F86" t="s">
        <v>175</v>
      </c>
      <c r="H86">
        <v>2000</v>
      </c>
      <c r="J86" s="83"/>
      <c r="K86">
        <v>396</v>
      </c>
      <c r="L86">
        <v>0.88</v>
      </c>
      <c r="M86">
        <v>1</v>
      </c>
      <c r="O86" s="1">
        <f t="shared" si="8"/>
        <v>0</v>
      </c>
      <c r="P86" s="54">
        <f t="shared" si="7"/>
        <v>0</v>
      </c>
      <c r="Q86" s="22">
        <v>90</v>
      </c>
      <c r="S86" s="37">
        <v>90</v>
      </c>
      <c r="T86" t="s">
        <v>101</v>
      </c>
      <c r="U86" t="s">
        <v>101</v>
      </c>
      <c r="W86" s="1"/>
      <c r="X86" s="97"/>
      <c r="Y86" s="106"/>
    </row>
    <row r="87" spans="1:25" x14ac:dyDescent="0.25">
      <c r="A87">
        <v>30</v>
      </c>
      <c r="B87" t="s">
        <v>129</v>
      </c>
      <c r="C87" s="80" t="s">
        <v>180</v>
      </c>
      <c r="D87" t="s">
        <v>172</v>
      </c>
      <c r="E87" t="s">
        <v>181</v>
      </c>
      <c r="F87" t="s">
        <v>175</v>
      </c>
      <c r="H87">
        <v>7932</v>
      </c>
      <c r="J87" s="83">
        <v>0.39</v>
      </c>
      <c r="K87">
        <v>350</v>
      </c>
      <c r="L87">
        <v>0.39</v>
      </c>
      <c r="M87">
        <v>1</v>
      </c>
      <c r="N87">
        <f>8*5*2+3*5*2</f>
        <v>110</v>
      </c>
      <c r="O87" s="1">
        <f t="shared" ref="O87:O131" si="9">M87*N87</f>
        <v>110</v>
      </c>
      <c r="P87" s="54">
        <f t="shared" si="7"/>
        <v>42.9</v>
      </c>
      <c r="Q87" s="22">
        <f>8*5*2+3*5*2</f>
        <v>110</v>
      </c>
      <c r="S87" s="37">
        <v>1</v>
      </c>
      <c r="T87" t="s">
        <v>101</v>
      </c>
      <c r="U87" t="s">
        <v>101</v>
      </c>
      <c r="W87" s="1">
        <v>52</v>
      </c>
      <c r="X87" s="97"/>
      <c r="Y87" s="106">
        <v>81000125</v>
      </c>
    </row>
    <row r="88" spans="1:25" x14ac:dyDescent="0.25">
      <c r="A88">
        <v>31</v>
      </c>
      <c r="B88" t="s">
        <v>129</v>
      </c>
      <c r="C88" s="80" t="s">
        <v>178</v>
      </c>
      <c r="D88" t="s">
        <v>172</v>
      </c>
      <c r="E88" t="s">
        <v>198</v>
      </c>
      <c r="F88" t="s">
        <v>175</v>
      </c>
      <c r="G88" t="s">
        <v>198</v>
      </c>
      <c r="H88">
        <v>7979</v>
      </c>
      <c r="J88" s="83"/>
      <c r="K88">
        <v>25</v>
      </c>
      <c r="L88">
        <v>56.6</v>
      </c>
      <c r="M88">
        <v>1</v>
      </c>
      <c r="N88">
        <v>5</v>
      </c>
      <c r="O88" s="1">
        <f t="shared" si="9"/>
        <v>5</v>
      </c>
      <c r="P88" s="54">
        <f t="shared" si="7"/>
        <v>283</v>
      </c>
      <c r="Q88" s="22">
        <v>5</v>
      </c>
      <c r="R88" s="1" t="s">
        <v>101</v>
      </c>
      <c r="S88" s="37">
        <v>1</v>
      </c>
      <c r="T88" t="s">
        <v>101</v>
      </c>
      <c r="U88" t="s">
        <v>101</v>
      </c>
      <c r="W88" s="1">
        <v>5</v>
      </c>
      <c r="X88" s="97"/>
      <c r="Y88" s="106"/>
    </row>
    <row r="89" spans="1:25" ht="45" x14ac:dyDescent="0.25">
      <c r="A89">
        <v>32</v>
      </c>
      <c r="B89" t="s">
        <v>129</v>
      </c>
      <c r="C89" s="80" t="s">
        <v>192</v>
      </c>
      <c r="D89" t="s">
        <v>172</v>
      </c>
      <c r="E89" t="s">
        <v>200</v>
      </c>
      <c r="F89" t="s">
        <v>201</v>
      </c>
      <c r="H89">
        <v>7905</v>
      </c>
      <c r="J89" s="83">
        <v>12.68</v>
      </c>
      <c r="K89">
        <v>0</v>
      </c>
      <c r="L89">
        <v>5.82</v>
      </c>
      <c r="M89">
        <v>1</v>
      </c>
      <c r="N89">
        <f>2*5</f>
        <v>10</v>
      </c>
      <c r="O89" s="1">
        <f t="shared" si="9"/>
        <v>10</v>
      </c>
      <c r="P89" s="54">
        <f t="shared" si="7"/>
        <v>58.2</v>
      </c>
      <c r="Q89" s="22">
        <f>5*2</f>
        <v>10</v>
      </c>
      <c r="S89" s="37">
        <v>1</v>
      </c>
      <c r="T89" t="s">
        <v>101</v>
      </c>
      <c r="U89" t="s">
        <v>101</v>
      </c>
      <c r="V89" t="s">
        <v>101</v>
      </c>
      <c r="W89" s="1">
        <v>10</v>
      </c>
      <c r="X89" s="97"/>
      <c r="Y89" s="106"/>
    </row>
    <row r="90" spans="1:25" x14ac:dyDescent="0.25">
      <c r="A90">
        <v>33</v>
      </c>
      <c r="B90" t="s">
        <v>129</v>
      </c>
      <c r="C90" s="80" t="s">
        <v>193</v>
      </c>
      <c r="D90" t="s">
        <v>172</v>
      </c>
      <c r="E90" t="s">
        <v>199</v>
      </c>
      <c r="F90" t="s">
        <v>201</v>
      </c>
      <c r="H90">
        <v>7900</v>
      </c>
      <c r="J90" s="83">
        <v>8.66</v>
      </c>
      <c r="K90">
        <v>0</v>
      </c>
      <c r="L90">
        <v>7.14</v>
      </c>
      <c r="M90">
        <v>1</v>
      </c>
      <c r="N90">
        <f>2*5</f>
        <v>10</v>
      </c>
      <c r="O90" s="1">
        <f t="shared" si="9"/>
        <v>10</v>
      </c>
      <c r="P90" s="54">
        <f t="shared" si="7"/>
        <v>71.399999999999991</v>
      </c>
      <c r="Q90" s="22">
        <v>10</v>
      </c>
      <c r="S90" s="37">
        <v>1</v>
      </c>
      <c r="T90" t="s">
        <v>101</v>
      </c>
      <c r="U90" t="s">
        <v>101</v>
      </c>
      <c r="V90" t="s">
        <v>101</v>
      </c>
      <c r="W90" s="1">
        <v>10</v>
      </c>
      <c r="X90" s="97"/>
      <c r="Y90" s="106"/>
    </row>
    <row r="91" spans="1:25" x14ac:dyDescent="0.25">
      <c r="A91">
        <v>34</v>
      </c>
      <c r="B91" t="s">
        <v>129</v>
      </c>
      <c r="C91" s="80" t="s">
        <v>182</v>
      </c>
      <c r="D91" t="s">
        <v>172</v>
      </c>
      <c r="E91" t="s">
        <v>183</v>
      </c>
      <c r="F91" t="s">
        <v>201</v>
      </c>
      <c r="H91">
        <v>7940</v>
      </c>
      <c r="J91" s="83">
        <v>8.19</v>
      </c>
      <c r="K91">
        <v>0</v>
      </c>
      <c r="L91">
        <v>4.93</v>
      </c>
      <c r="M91">
        <v>1</v>
      </c>
      <c r="N91">
        <f>1*5</f>
        <v>5</v>
      </c>
      <c r="O91" s="1">
        <f t="shared" si="9"/>
        <v>5</v>
      </c>
      <c r="P91" s="54">
        <f t="shared" si="7"/>
        <v>24.65</v>
      </c>
      <c r="Q91" s="22">
        <f>1*5</f>
        <v>5</v>
      </c>
      <c r="S91" s="37">
        <v>1</v>
      </c>
      <c r="T91" t="s">
        <v>101</v>
      </c>
      <c r="U91" t="s">
        <v>101</v>
      </c>
      <c r="V91" t="s">
        <v>101</v>
      </c>
      <c r="W91" s="1">
        <v>5</v>
      </c>
      <c r="X91" s="97"/>
      <c r="Y91" s="106"/>
    </row>
    <row r="92" spans="1:25" x14ac:dyDescent="0.25">
      <c r="A92">
        <v>35</v>
      </c>
      <c r="B92" t="s">
        <v>129</v>
      </c>
      <c r="C92" s="80" t="s">
        <v>184</v>
      </c>
      <c r="D92" t="s">
        <v>185</v>
      </c>
      <c r="E92" t="s">
        <v>186</v>
      </c>
      <c r="F92" t="s">
        <v>175</v>
      </c>
      <c r="H92">
        <v>13923</v>
      </c>
      <c r="J92" s="83">
        <v>351.42</v>
      </c>
      <c r="K92">
        <v>16</v>
      </c>
      <c r="L92">
        <v>351.42</v>
      </c>
      <c r="M92">
        <v>1</v>
      </c>
      <c r="N92">
        <v>5</v>
      </c>
      <c r="O92" s="1">
        <f t="shared" si="9"/>
        <v>5</v>
      </c>
      <c r="P92" s="54">
        <f t="shared" si="7"/>
        <v>1757.1000000000001</v>
      </c>
      <c r="Q92" s="22">
        <v>5</v>
      </c>
      <c r="S92" s="37">
        <v>1</v>
      </c>
      <c r="T92" t="s">
        <v>101</v>
      </c>
      <c r="W92" s="1">
        <v>5</v>
      </c>
      <c r="X92" s="97"/>
      <c r="Y92" s="106"/>
    </row>
    <row r="93" spans="1:25" x14ac:dyDescent="0.25">
      <c r="A93">
        <v>36</v>
      </c>
      <c r="B93" t="s">
        <v>129</v>
      </c>
      <c r="C93" s="80" t="s">
        <v>188</v>
      </c>
      <c r="D93" t="s">
        <v>196</v>
      </c>
      <c r="E93" t="s">
        <v>195</v>
      </c>
      <c r="F93" t="s">
        <v>81</v>
      </c>
      <c r="H93">
        <v>1918</v>
      </c>
      <c r="J93" s="83"/>
      <c r="K93">
        <v>0</v>
      </c>
      <c r="L93">
        <v>3.75</v>
      </c>
      <c r="M93">
        <v>1</v>
      </c>
      <c r="N93">
        <v>5</v>
      </c>
      <c r="O93" s="1">
        <f t="shared" si="9"/>
        <v>5</v>
      </c>
      <c r="P93" s="54">
        <f t="shared" si="7"/>
        <v>18.75</v>
      </c>
      <c r="S93" s="37">
        <v>1</v>
      </c>
      <c r="T93" t="s">
        <v>101</v>
      </c>
      <c r="U93" t="s">
        <v>101</v>
      </c>
      <c r="W93" s="1"/>
      <c r="X93" s="97"/>
      <c r="Y93" s="106"/>
    </row>
    <row r="94" spans="1:25" ht="60" x14ac:dyDescent="0.25">
      <c r="A94">
        <v>37</v>
      </c>
      <c r="B94" t="s">
        <v>129</v>
      </c>
      <c r="C94" s="80" t="s">
        <v>270</v>
      </c>
      <c r="D94" t="s">
        <v>172</v>
      </c>
      <c r="E94" t="s">
        <v>189</v>
      </c>
      <c r="F94" t="s">
        <v>172</v>
      </c>
      <c r="G94" t="s">
        <v>271</v>
      </c>
      <c r="H94">
        <v>7935</v>
      </c>
      <c r="J94" s="83"/>
      <c r="K94">
        <v>0</v>
      </c>
      <c r="L94">
        <v>3.3</v>
      </c>
      <c r="M94">
        <v>1</v>
      </c>
      <c r="N94">
        <f>2*5</f>
        <v>10</v>
      </c>
      <c r="O94" s="1">
        <f t="shared" si="9"/>
        <v>10</v>
      </c>
      <c r="P94" s="54">
        <f t="shared" si="7"/>
        <v>33</v>
      </c>
      <c r="Q94" s="22">
        <v>10</v>
      </c>
      <c r="S94" s="37">
        <v>1</v>
      </c>
      <c r="T94" t="s">
        <v>101</v>
      </c>
      <c r="W94" s="1"/>
      <c r="X94" s="97"/>
      <c r="Y94" s="106"/>
    </row>
    <row r="95" spans="1:25" ht="45" x14ac:dyDescent="0.25">
      <c r="A95">
        <v>38</v>
      </c>
      <c r="B95" t="s">
        <v>93</v>
      </c>
      <c r="C95" s="110" t="s">
        <v>375</v>
      </c>
      <c r="D95" t="s">
        <v>196</v>
      </c>
      <c r="E95" s="81">
        <v>9033966921</v>
      </c>
      <c r="F95" t="s">
        <v>11</v>
      </c>
      <c r="G95" t="s">
        <v>205</v>
      </c>
      <c r="H95">
        <v>13961</v>
      </c>
      <c r="J95" s="83"/>
      <c r="K95">
        <v>72</v>
      </c>
      <c r="L95">
        <v>4.33</v>
      </c>
      <c r="M95">
        <v>1</v>
      </c>
      <c r="N95">
        <v>30</v>
      </c>
      <c r="O95" s="1">
        <f>M95*N95</f>
        <v>30</v>
      </c>
      <c r="P95" s="54">
        <f t="shared" si="7"/>
        <v>129.9</v>
      </c>
      <c r="Q95" s="22">
        <v>30</v>
      </c>
      <c r="S95" s="37">
        <v>1</v>
      </c>
      <c r="T95" t="s">
        <v>101</v>
      </c>
      <c r="U95" t="s">
        <v>101</v>
      </c>
      <c r="V95" t="s">
        <v>101</v>
      </c>
      <c r="W95" s="1">
        <v>30</v>
      </c>
      <c r="X95" s="97"/>
      <c r="Y95" s="106"/>
    </row>
    <row r="96" spans="1:25" ht="45" x14ac:dyDescent="0.25">
      <c r="A96">
        <v>38</v>
      </c>
      <c r="B96" t="s">
        <v>92</v>
      </c>
      <c r="C96" s="110" t="s">
        <v>375</v>
      </c>
      <c r="E96" s="81"/>
      <c r="J96" s="83"/>
      <c r="O96" s="1">
        <f>M96*N96</f>
        <v>0</v>
      </c>
      <c r="P96" s="54"/>
      <c r="Q96" s="22">
        <f>3*5</f>
        <v>15</v>
      </c>
      <c r="S96" s="37"/>
      <c r="W96" s="1"/>
      <c r="X96" s="97"/>
      <c r="Y96" s="106"/>
    </row>
    <row r="97" spans="1:25" ht="60" x14ac:dyDescent="0.25">
      <c r="A97">
        <v>39</v>
      </c>
      <c r="B97" t="s">
        <v>129</v>
      </c>
      <c r="C97" s="110" t="s">
        <v>376</v>
      </c>
      <c r="D97" t="s">
        <v>196</v>
      </c>
      <c r="E97" s="112">
        <v>9030009966</v>
      </c>
      <c r="F97" t="s">
        <v>196</v>
      </c>
      <c r="H97">
        <v>13708</v>
      </c>
      <c r="J97" s="83"/>
      <c r="O97" s="1">
        <f t="shared" si="9"/>
        <v>0</v>
      </c>
      <c r="P97" s="54">
        <f t="shared" si="7"/>
        <v>0</v>
      </c>
      <c r="S97" s="37"/>
      <c r="T97" t="s">
        <v>101</v>
      </c>
      <c r="W97" s="1"/>
      <c r="X97" s="97"/>
      <c r="Y97" s="106"/>
    </row>
    <row r="98" spans="1:25" x14ac:dyDescent="0.25">
      <c r="A98">
        <v>40</v>
      </c>
      <c r="B98" t="s">
        <v>129</v>
      </c>
      <c r="C98" t="s">
        <v>202</v>
      </c>
      <c r="D98" t="s">
        <v>172</v>
      </c>
      <c r="E98" t="s">
        <v>203</v>
      </c>
      <c r="F98" t="s">
        <v>172</v>
      </c>
      <c r="G98" t="s">
        <v>203</v>
      </c>
      <c r="J98" s="83"/>
      <c r="O98" s="1">
        <f t="shared" si="9"/>
        <v>0</v>
      </c>
      <c r="P98" s="54">
        <f t="shared" si="7"/>
        <v>0</v>
      </c>
      <c r="Q98" s="22">
        <f>2*5</f>
        <v>10</v>
      </c>
      <c r="S98" s="37">
        <v>0</v>
      </c>
      <c r="T98" t="s">
        <v>190</v>
      </c>
      <c r="W98" s="1"/>
      <c r="X98" s="97"/>
      <c r="Y98" s="106"/>
    </row>
    <row r="99" spans="1:25" ht="45" x14ac:dyDescent="0.25">
      <c r="A99">
        <v>41</v>
      </c>
      <c r="B99" t="s">
        <v>94</v>
      </c>
      <c r="C99" s="80" t="s">
        <v>206</v>
      </c>
      <c r="F99" t="s">
        <v>11</v>
      </c>
      <c r="G99" t="s">
        <v>227</v>
      </c>
      <c r="H99">
        <v>2204</v>
      </c>
      <c r="I99" s="30" t="s">
        <v>228</v>
      </c>
      <c r="J99" s="83"/>
      <c r="K99">
        <v>242</v>
      </c>
      <c r="L99">
        <v>1.5</v>
      </c>
      <c r="M99">
        <v>1</v>
      </c>
      <c r="N99">
        <v>30</v>
      </c>
      <c r="O99" s="1">
        <f t="shared" si="9"/>
        <v>30</v>
      </c>
      <c r="P99" s="54">
        <f t="shared" si="7"/>
        <v>45</v>
      </c>
      <c r="Q99" s="22">
        <f>2*3*5</f>
        <v>30</v>
      </c>
      <c r="S99" s="37">
        <v>1</v>
      </c>
      <c r="T99" t="s">
        <v>101</v>
      </c>
      <c r="U99" t="s">
        <v>101</v>
      </c>
      <c r="W99" s="1">
        <v>30</v>
      </c>
      <c r="X99" s="97"/>
      <c r="Y99" s="106"/>
    </row>
    <row r="100" spans="1:25" ht="30" x14ac:dyDescent="0.25">
      <c r="A100">
        <v>42</v>
      </c>
      <c r="B100" t="s">
        <v>95</v>
      </c>
      <c r="C100" s="80" t="s">
        <v>240</v>
      </c>
      <c r="D100" t="s">
        <v>85</v>
      </c>
      <c r="E100" t="s">
        <v>242</v>
      </c>
      <c r="F100" t="s">
        <v>11</v>
      </c>
      <c r="G100" t="s">
        <v>243</v>
      </c>
      <c r="I100" s="30" t="s">
        <v>244</v>
      </c>
      <c r="J100" s="83"/>
      <c r="K100">
        <v>133</v>
      </c>
      <c r="L100" s="52">
        <v>3.33</v>
      </c>
      <c r="M100">
        <v>1</v>
      </c>
      <c r="N100">
        <f>2*3*5</f>
        <v>30</v>
      </c>
      <c r="O100" s="1">
        <f t="shared" si="9"/>
        <v>30</v>
      </c>
      <c r="P100" s="54">
        <f t="shared" si="7"/>
        <v>99.9</v>
      </c>
      <c r="Q100" s="22">
        <f>2*3*5</f>
        <v>30</v>
      </c>
      <c r="S100" s="37">
        <v>1</v>
      </c>
      <c r="T100" t="s">
        <v>101</v>
      </c>
      <c r="U100" t="s">
        <v>101</v>
      </c>
      <c r="V100" t="s">
        <v>101</v>
      </c>
      <c r="W100" s="1">
        <v>60</v>
      </c>
      <c r="X100" s="97"/>
      <c r="Y100" s="106"/>
    </row>
    <row r="101" spans="1:25" x14ac:dyDescent="0.25">
      <c r="A101">
        <v>43</v>
      </c>
      <c r="B101" t="s">
        <v>94</v>
      </c>
      <c r="C101" t="s">
        <v>209</v>
      </c>
      <c r="E101" t="s">
        <v>241</v>
      </c>
      <c r="F101" t="s">
        <v>31</v>
      </c>
      <c r="G101" s="81">
        <v>3759217</v>
      </c>
      <c r="I101" s="30" t="s">
        <v>208</v>
      </c>
      <c r="J101" s="83"/>
      <c r="K101">
        <v>14</v>
      </c>
      <c r="L101">
        <v>45.51</v>
      </c>
      <c r="M101">
        <v>1</v>
      </c>
      <c r="N101">
        <v>30</v>
      </c>
      <c r="O101" s="1">
        <f t="shared" si="9"/>
        <v>30</v>
      </c>
      <c r="P101" s="54">
        <f t="shared" si="7"/>
        <v>1365.3</v>
      </c>
      <c r="Q101" s="22">
        <f>3*2*5</f>
        <v>30</v>
      </c>
      <c r="S101" s="37">
        <v>0</v>
      </c>
      <c r="W101" s="1">
        <v>30</v>
      </c>
      <c r="X101" s="97"/>
      <c r="Y101" s="106"/>
    </row>
    <row r="102" spans="1:25" x14ac:dyDescent="0.25">
      <c r="A102">
        <v>43</v>
      </c>
      <c r="B102" t="s">
        <v>94</v>
      </c>
      <c r="E102" t="s">
        <v>207</v>
      </c>
      <c r="F102" t="s">
        <v>210</v>
      </c>
      <c r="G102" t="s">
        <v>211</v>
      </c>
      <c r="I102" s="30" t="s">
        <v>212</v>
      </c>
      <c r="J102" s="83"/>
      <c r="K102">
        <v>120</v>
      </c>
      <c r="L102">
        <v>95.13</v>
      </c>
      <c r="M102">
        <v>1</v>
      </c>
      <c r="N102">
        <v>30</v>
      </c>
      <c r="O102" s="1">
        <f t="shared" si="9"/>
        <v>30</v>
      </c>
      <c r="P102" s="54">
        <f t="shared" si="7"/>
        <v>2853.8999999999996</v>
      </c>
      <c r="S102" s="37">
        <v>0</v>
      </c>
      <c r="W102" s="1"/>
      <c r="X102" s="97"/>
      <c r="Y102" s="106"/>
    </row>
    <row r="103" spans="1:25" x14ac:dyDescent="0.25">
      <c r="A103">
        <v>43</v>
      </c>
      <c r="B103" t="s">
        <v>94</v>
      </c>
      <c r="E103" t="s">
        <v>207</v>
      </c>
      <c r="F103" t="s">
        <v>213</v>
      </c>
      <c r="I103" s="30" t="s">
        <v>214</v>
      </c>
      <c r="J103" s="83"/>
      <c r="K103">
        <v>205</v>
      </c>
      <c r="L103">
        <v>33.590000000000003</v>
      </c>
      <c r="M103">
        <v>1</v>
      </c>
      <c r="N103">
        <v>30</v>
      </c>
      <c r="O103" s="1">
        <f t="shared" si="9"/>
        <v>30</v>
      </c>
      <c r="P103" s="54">
        <f t="shared" si="7"/>
        <v>1007.7</v>
      </c>
      <c r="S103" s="37">
        <v>1</v>
      </c>
      <c r="W103" s="1"/>
      <c r="X103" s="97"/>
      <c r="Y103" s="106"/>
    </row>
    <row r="104" spans="1:25" x14ac:dyDescent="0.25">
      <c r="A104">
        <v>44</v>
      </c>
      <c r="B104" t="s">
        <v>92</v>
      </c>
      <c r="C104" t="s">
        <v>264</v>
      </c>
      <c r="F104" t="s">
        <v>11</v>
      </c>
      <c r="G104" t="s">
        <v>267</v>
      </c>
      <c r="I104" s="30" t="s">
        <v>268</v>
      </c>
      <c r="J104" s="83"/>
      <c r="K104">
        <v>90</v>
      </c>
      <c r="L104">
        <v>3.4</v>
      </c>
      <c r="M104">
        <v>1</v>
      </c>
      <c r="N104">
        <f>3*5</f>
        <v>15</v>
      </c>
      <c r="O104" s="1">
        <f t="shared" si="9"/>
        <v>15</v>
      </c>
      <c r="P104" s="54">
        <f t="shared" si="7"/>
        <v>51</v>
      </c>
      <c r="Q104" s="22">
        <f>3*5</f>
        <v>15</v>
      </c>
      <c r="S104" s="37">
        <v>1</v>
      </c>
      <c r="T104" t="s">
        <v>101</v>
      </c>
      <c r="U104" t="s">
        <v>101</v>
      </c>
      <c r="W104" s="1"/>
      <c r="X104" s="97"/>
      <c r="Y104" s="106"/>
    </row>
    <row r="105" spans="1:25" x14ac:dyDescent="0.25">
      <c r="A105">
        <v>45</v>
      </c>
      <c r="B105" t="s">
        <v>95</v>
      </c>
      <c r="C105" t="s">
        <v>245</v>
      </c>
      <c r="D105" t="s">
        <v>85</v>
      </c>
      <c r="E105" t="s">
        <v>247</v>
      </c>
      <c r="F105" t="s">
        <v>11</v>
      </c>
      <c r="G105" t="s">
        <v>246</v>
      </c>
      <c r="I105" s="30" t="s">
        <v>248</v>
      </c>
      <c r="J105" s="83"/>
      <c r="K105">
        <v>0</v>
      </c>
      <c r="L105" s="52">
        <v>6.22</v>
      </c>
      <c r="M105">
        <v>1</v>
      </c>
      <c r="N105">
        <v>30</v>
      </c>
      <c r="O105" s="1">
        <f t="shared" si="9"/>
        <v>30</v>
      </c>
      <c r="P105" s="54">
        <f t="shared" si="7"/>
        <v>186.6</v>
      </c>
      <c r="Q105" s="22">
        <f>2*3*5</f>
        <v>30</v>
      </c>
      <c r="S105" s="37"/>
      <c r="W105" s="1"/>
      <c r="X105" s="97"/>
      <c r="Y105" s="106"/>
    </row>
    <row r="106" spans="1:25" x14ac:dyDescent="0.25">
      <c r="A106">
        <v>45</v>
      </c>
      <c r="D106" t="s">
        <v>85</v>
      </c>
      <c r="E106" t="s">
        <v>250</v>
      </c>
      <c r="F106" t="s">
        <v>11</v>
      </c>
      <c r="G106" t="s">
        <v>249</v>
      </c>
      <c r="J106" s="83"/>
      <c r="K106" s="95">
        <v>44874</v>
      </c>
      <c r="L106">
        <v>4.3499999999999996</v>
      </c>
      <c r="M106">
        <v>1</v>
      </c>
      <c r="N106">
        <v>30</v>
      </c>
      <c r="O106" s="1">
        <f t="shared" si="9"/>
        <v>30</v>
      </c>
      <c r="P106" s="54">
        <f t="shared" si="7"/>
        <v>130.5</v>
      </c>
      <c r="Q106" s="22">
        <v>30</v>
      </c>
      <c r="S106" s="37"/>
      <c r="W106" s="1"/>
      <c r="X106" s="97"/>
      <c r="Y106" s="106"/>
    </row>
    <row r="107" spans="1:25" x14ac:dyDescent="0.25">
      <c r="A107">
        <v>45</v>
      </c>
      <c r="D107" t="s">
        <v>11</v>
      </c>
      <c r="G107" t="s">
        <v>251</v>
      </c>
      <c r="J107" s="83"/>
      <c r="K107">
        <v>161</v>
      </c>
      <c r="O107" s="1">
        <f t="shared" si="9"/>
        <v>0</v>
      </c>
      <c r="P107" s="54">
        <f t="shared" si="7"/>
        <v>0</v>
      </c>
      <c r="Q107" s="22">
        <v>30</v>
      </c>
      <c r="S107" s="37">
        <v>1</v>
      </c>
      <c r="T107" t="s">
        <v>101</v>
      </c>
      <c r="W107" s="1">
        <v>30</v>
      </c>
      <c r="X107" s="97"/>
      <c r="Y107" s="106"/>
    </row>
    <row r="108" spans="1:25" ht="30" x14ac:dyDescent="0.25">
      <c r="A108">
        <v>46</v>
      </c>
      <c r="B108" t="s">
        <v>92</v>
      </c>
      <c r="C108" s="109" t="s">
        <v>373</v>
      </c>
      <c r="D108" t="s">
        <v>196</v>
      </c>
      <c r="E108" t="s">
        <v>319</v>
      </c>
      <c r="F108" t="s">
        <v>11</v>
      </c>
      <c r="G108" t="s">
        <v>265</v>
      </c>
      <c r="I108" s="30" t="s">
        <v>266</v>
      </c>
      <c r="J108" s="83"/>
      <c r="K108">
        <v>37</v>
      </c>
      <c r="L108">
        <v>7.25</v>
      </c>
      <c r="M108">
        <v>1</v>
      </c>
      <c r="N108">
        <v>15</v>
      </c>
      <c r="O108" s="1">
        <f t="shared" si="9"/>
        <v>15</v>
      </c>
      <c r="P108" s="54">
        <f t="shared" si="7"/>
        <v>108.75</v>
      </c>
      <c r="Q108" s="22">
        <f>3*5</f>
        <v>15</v>
      </c>
      <c r="S108" s="37">
        <v>1</v>
      </c>
      <c r="T108" t="s">
        <v>101</v>
      </c>
      <c r="U108" t="s">
        <v>101</v>
      </c>
      <c r="W108" s="1"/>
      <c r="X108" s="97"/>
      <c r="Y108" s="106"/>
    </row>
    <row r="109" spans="1:25" x14ac:dyDescent="0.25">
      <c r="A109">
        <v>47</v>
      </c>
      <c r="B109" t="s">
        <v>91</v>
      </c>
      <c r="C109" t="s">
        <v>263</v>
      </c>
      <c r="D109" t="s">
        <v>383</v>
      </c>
      <c r="E109" t="s">
        <v>382</v>
      </c>
      <c r="F109" t="s">
        <v>11</v>
      </c>
      <c r="G109" t="s">
        <v>380</v>
      </c>
      <c r="I109" s="30" t="s">
        <v>381</v>
      </c>
      <c r="J109" s="83"/>
      <c r="K109">
        <v>875</v>
      </c>
      <c r="L109">
        <v>0.27100000000000002</v>
      </c>
      <c r="M109">
        <v>25</v>
      </c>
      <c r="N109">
        <v>1</v>
      </c>
      <c r="O109" s="1">
        <f t="shared" si="9"/>
        <v>25</v>
      </c>
      <c r="P109" s="54">
        <f t="shared" si="7"/>
        <v>6.7750000000000004</v>
      </c>
      <c r="S109" s="37">
        <v>1</v>
      </c>
      <c r="T109" t="s">
        <v>101</v>
      </c>
      <c r="U109" t="s">
        <v>101</v>
      </c>
      <c r="W109" s="1"/>
      <c r="X109" s="97"/>
      <c r="Y109" s="106"/>
    </row>
    <row r="110" spans="1:25" x14ac:dyDescent="0.25">
      <c r="A110">
        <v>48</v>
      </c>
      <c r="B110" t="s">
        <v>92</v>
      </c>
      <c r="C110" t="s">
        <v>272</v>
      </c>
      <c r="D110" t="s">
        <v>273</v>
      </c>
      <c r="E110" t="s">
        <v>274</v>
      </c>
      <c r="F110" t="s">
        <v>275</v>
      </c>
      <c r="G110" s="98" t="s">
        <v>276</v>
      </c>
      <c r="J110" s="83"/>
      <c r="K110">
        <v>0</v>
      </c>
      <c r="M110">
        <v>100</v>
      </c>
      <c r="N110">
        <v>2</v>
      </c>
      <c r="O110" s="1">
        <f t="shared" si="9"/>
        <v>200</v>
      </c>
      <c r="P110" s="54">
        <f t="shared" si="7"/>
        <v>0</v>
      </c>
      <c r="Q110" s="22">
        <f>4*3*5</f>
        <v>60</v>
      </c>
      <c r="S110" s="37"/>
      <c r="W110" s="1"/>
      <c r="X110" s="97"/>
      <c r="Y110" s="106"/>
    </row>
    <row r="111" spans="1:25" x14ac:dyDescent="0.25">
      <c r="A111">
        <v>48</v>
      </c>
      <c r="C111" t="s">
        <v>272</v>
      </c>
      <c r="D111" t="s">
        <v>273</v>
      </c>
      <c r="E111" t="s">
        <v>274</v>
      </c>
      <c r="F111" t="s">
        <v>275</v>
      </c>
      <c r="G111" t="s">
        <v>277</v>
      </c>
      <c r="I111" s="30" t="s">
        <v>299</v>
      </c>
      <c r="J111" s="83" t="s">
        <v>12</v>
      </c>
      <c r="K111">
        <v>425</v>
      </c>
      <c r="L111">
        <v>0.49</v>
      </c>
      <c r="M111">
        <v>1</v>
      </c>
      <c r="N111">
        <v>100</v>
      </c>
      <c r="O111" s="1">
        <f t="shared" si="9"/>
        <v>100</v>
      </c>
      <c r="P111" s="54">
        <f t="shared" si="7"/>
        <v>49</v>
      </c>
      <c r="Q111" s="22">
        <f>4*3*5</f>
        <v>60</v>
      </c>
      <c r="S111" s="37">
        <v>1</v>
      </c>
      <c r="T111" t="s">
        <v>101</v>
      </c>
      <c r="U111" t="s">
        <v>101</v>
      </c>
      <c r="V111" t="s">
        <v>101</v>
      </c>
      <c r="W111" s="1"/>
      <c r="X111" s="97"/>
      <c r="Y111" s="106"/>
    </row>
    <row r="112" spans="1:25" x14ac:dyDescent="0.25">
      <c r="A112">
        <v>49</v>
      </c>
      <c r="B112" t="s">
        <v>93</v>
      </c>
      <c r="C112" t="s">
        <v>278</v>
      </c>
      <c r="D112" t="s">
        <v>282</v>
      </c>
      <c r="E112" t="s">
        <v>278</v>
      </c>
      <c r="F112" t="s">
        <v>11</v>
      </c>
      <c r="G112" t="s">
        <v>280</v>
      </c>
      <c r="I112" s="30" t="s">
        <v>279</v>
      </c>
      <c r="J112" s="83"/>
      <c r="K112">
        <v>11</v>
      </c>
      <c r="L112">
        <v>7.12</v>
      </c>
      <c r="M112">
        <v>1</v>
      </c>
      <c r="N112">
        <v>150</v>
      </c>
      <c r="O112" s="1">
        <f t="shared" si="9"/>
        <v>150</v>
      </c>
      <c r="P112" s="54">
        <f t="shared" si="7"/>
        <v>1068</v>
      </c>
      <c r="Q112" s="22">
        <f>8*3*5</f>
        <v>120</v>
      </c>
      <c r="S112" s="37"/>
      <c r="W112" s="1"/>
      <c r="X112" s="97"/>
      <c r="Y112" s="106"/>
    </row>
    <row r="113" spans="1:25" x14ac:dyDescent="0.25">
      <c r="A113">
        <v>49</v>
      </c>
      <c r="B113" t="s">
        <v>93</v>
      </c>
      <c r="C113" t="s">
        <v>278</v>
      </c>
      <c r="D113" t="s">
        <v>282</v>
      </c>
      <c r="E113" t="s">
        <v>278</v>
      </c>
      <c r="F113" t="s">
        <v>11</v>
      </c>
      <c r="I113" t="s">
        <v>281</v>
      </c>
      <c r="J113" s="83"/>
      <c r="K113">
        <v>0</v>
      </c>
      <c r="L113">
        <v>6.3129999999999997</v>
      </c>
      <c r="M113">
        <v>75</v>
      </c>
      <c r="N113">
        <v>2</v>
      </c>
      <c r="O113" s="1">
        <f t="shared" si="9"/>
        <v>150</v>
      </c>
      <c r="P113" s="54">
        <f t="shared" si="7"/>
        <v>946.94999999999993</v>
      </c>
      <c r="Q113" s="22">
        <f>8*3*5</f>
        <v>120</v>
      </c>
      <c r="S113" s="37">
        <v>0</v>
      </c>
      <c r="T113" t="s">
        <v>101</v>
      </c>
      <c r="U113" t="s">
        <v>101</v>
      </c>
      <c r="V113" t="s">
        <v>101</v>
      </c>
      <c r="W113" s="1"/>
      <c r="X113" s="97"/>
      <c r="Y113" s="106"/>
    </row>
    <row r="114" spans="1:25" x14ac:dyDescent="0.25">
      <c r="A114">
        <v>50</v>
      </c>
      <c r="B114" t="s">
        <v>93</v>
      </c>
      <c r="C114" t="s">
        <v>286</v>
      </c>
      <c r="D114" t="s">
        <v>282</v>
      </c>
      <c r="E114" t="s">
        <v>286</v>
      </c>
      <c r="F114" t="s">
        <v>11</v>
      </c>
      <c r="G114" t="s">
        <v>287</v>
      </c>
      <c r="I114" s="30" t="s">
        <v>288</v>
      </c>
      <c r="J114" s="83"/>
      <c r="K114">
        <v>75</v>
      </c>
      <c r="L114">
        <v>8.3179999999999996</v>
      </c>
      <c r="M114">
        <v>75</v>
      </c>
      <c r="N114">
        <v>2</v>
      </c>
      <c r="O114" s="1">
        <f t="shared" si="9"/>
        <v>150</v>
      </c>
      <c r="P114" s="54">
        <f t="shared" si="7"/>
        <v>1247.7</v>
      </c>
      <c r="Q114" s="22">
        <f>8*3*5</f>
        <v>120</v>
      </c>
      <c r="S114" s="37">
        <v>0</v>
      </c>
      <c r="W114" s="1"/>
      <c r="X114" s="97"/>
      <c r="Y114" s="106"/>
    </row>
    <row r="115" spans="1:25" x14ac:dyDescent="0.25">
      <c r="A115">
        <v>51</v>
      </c>
      <c r="B115" t="s">
        <v>93</v>
      </c>
      <c r="C115" t="s">
        <v>289</v>
      </c>
      <c r="F115" t="s">
        <v>11</v>
      </c>
      <c r="G115" t="s">
        <v>298</v>
      </c>
      <c r="I115" s="30" t="s">
        <v>290</v>
      </c>
      <c r="J115" s="83"/>
      <c r="K115">
        <v>225</v>
      </c>
      <c r="L115">
        <v>7.4720000000000004</v>
      </c>
      <c r="M115">
        <v>75</v>
      </c>
      <c r="N115">
        <v>2</v>
      </c>
      <c r="O115" s="1">
        <f t="shared" si="9"/>
        <v>150</v>
      </c>
      <c r="P115" s="54">
        <f t="shared" si="7"/>
        <v>1120.8</v>
      </c>
      <c r="Q115" s="22">
        <f>8*3*5</f>
        <v>120</v>
      </c>
      <c r="S115" s="37">
        <v>1</v>
      </c>
      <c r="T115" t="s">
        <v>101</v>
      </c>
      <c r="U115" t="s">
        <v>295</v>
      </c>
      <c r="V115" t="s">
        <v>295</v>
      </c>
      <c r="W115" s="1"/>
      <c r="X115" s="97"/>
      <c r="Y115" s="106"/>
    </row>
    <row r="116" spans="1:25" x14ac:dyDescent="0.25">
      <c r="A116">
        <v>52</v>
      </c>
      <c r="B116" t="s">
        <v>93</v>
      </c>
      <c r="C116" t="s">
        <v>294</v>
      </c>
      <c r="F116" t="s">
        <v>11</v>
      </c>
      <c r="G116" t="s">
        <v>297</v>
      </c>
      <c r="I116" s="30" t="s">
        <v>296</v>
      </c>
      <c r="J116" s="83"/>
      <c r="K116">
        <v>200</v>
      </c>
      <c r="L116">
        <v>25.32</v>
      </c>
      <c r="M116">
        <v>1</v>
      </c>
      <c r="N116">
        <v>5</v>
      </c>
      <c r="O116" s="1">
        <f t="shared" ref="O116:O130" si="10">M116*N116</f>
        <v>5</v>
      </c>
      <c r="P116" s="54">
        <f t="shared" si="7"/>
        <v>126.6</v>
      </c>
      <c r="Q116" s="22">
        <v>5</v>
      </c>
      <c r="S116" s="37">
        <v>1</v>
      </c>
      <c r="T116" t="s">
        <v>101</v>
      </c>
      <c r="U116" t="s">
        <v>295</v>
      </c>
      <c r="V116" t="s">
        <v>295</v>
      </c>
      <c r="W116" s="1"/>
      <c r="X116" s="97"/>
      <c r="Y116" s="106"/>
    </row>
    <row r="117" spans="1:25" x14ac:dyDescent="0.25">
      <c r="A117">
        <v>53</v>
      </c>
      <c r="B117" t="s">
        <v>93</v>
      </c>
      <c r="C117" t="s">
        <v>292</v>
      </c>
      <c r="F117" t="s">
        <v>11</v>
      </c>
      <c r="G117" t="s">
        <v>291</v>
      </c>
      <c r="I117" s="30" t="s">
        <v>293</v>
      </c>
      <c r="J117" s="83"/>
      <c r="K117">
        <v>2000</v>
      </c>
      <c r="L117">
        <v>1.4999999999999999E-2</v>
      </c>
      <c r="M117">
        <v>500</v>
      </c>
      <c r="N117">
        <v>1</v>
      </c>
      <c r="O117" s="1">
        <f t="shared" si="10"/>
        <v>500</v>
      </c>
      <c r="P117" s="54">
        <f t="shared" si="7"/>
        <v>7.5</v>
      </c>
      <c r="Q117" s="22">
        <v>120</v>
      </c>
      <c r="S117" s="37">
        <v>1</v>
      </c>
      <c r="T117" t="s">
        <v>101</v>
      </c>
      <c r="U117" t="s">
        <v>295</v>
      </c>
      <c r="V117" t="s">
        <v>295</v>
      </c>
      <c r="W117" s="1"/>
      <c r="X117" s="97"/>
      <c r="Y117" s="106"/>
    </row>
    <row r="118" spans="1:25" x14ac:dyDescent="0.25">
      <c r="A118">
        <v>54</v>
      </c>
      <c r="B118" t="s">
        <v>129</v>
      </c>
      <c r="C118" t="s">
        <v>300</v>
      </c>
      <c r="D118" t="s">
        <v>317</v>
      </c>
      <c r="E118" t="s">
        <v>347</v>
      </c>
      <c r="F118" t="s">
        <v>11</v>
      </c>
      <c r="G118" t="s">
        <v>346</v>
      </c>
      <c r="I118" s="30" t="s">
        <v>350</v>
      </c>
      <c r="J118" s="83"/>
      <c r="K118">
        <v>20</v>
      </c>
      <c r="L118">
        <f>36.1/10</f>
        <v>3.6100000000000003</v>
      </c>
      <c r="M118">
        <v>10</v>
      </c>
      <c r="N118">
        <v>2</v>
      </c>
      <c r="O118" s="1">
        <f t="shared" si="10"/>
        <v>20</v>
      </c>
      <c r="P118" s="54">
        <f t="shared" si="7"/>
        <v>72.2</v>
      </c>
      <c r="S118" s="37">
        <v>1</v>
      </c>
      <c r="T118" t="s">
        <v>101</v>
      </c>
      <c r="U118" t="s">
        <v>295</v>
      </c>
      <c r="V118" t="s">
        <v>295</v>
      </c>
      <c r="W118" s="1"/>
      <c r="X118" s="97"/>
      <c r="Y118" s="106"/>
    </row>
    <row r="119" spans="1:25" x14ac:dyDescent="0.25">
      <c r="A119">
        <v>55</v>
      </c>
      <c r="B119" t="s">
        <v>129</v>
      </c>
      <c r="C119" t="s">
        <v>302</v>
      </c>
      <c r="D119" t="s">
        <v>317</v>
      </c>
      <c r="E119" t="s">
        <v>338</v>
      </c>
      <c r="F119" t="s">
        <v>11</v>
      </c>
      <c r="G119" t="s">
        <v>337</v>
      </c>
      <c r="I119" s="30" t="s">
        <v>336</v>
      </c>
      <c r="J119" s="83"/>
      <c r="K119">
        <v>20</v>
      </c>
      <c r="L119">
        <f>13.6/10</f>
        <v>1.3599999999999999</v>
      </c>
      <c r="M119">
        <v>10</v>
      </c>
      <c r="N119">
        <v>2</v>
      </c>
      <c r="O119" s="1">
        <f t="shared" si="10"/>
        <v>20</v>
      </c>
      <c r="P119" s="54">
        <f t="shared" si="7"/>
        <v>27.199999999999996</v>
      </c>
      <c r="Q119" s="22">
        <f>4*5</f>
        <v>20</v>
      </c>
      <c r="S119" s="37">
        <v>1</v>
      </c>
      <c r="T119" t="s">
        <v>101</v>
      </c>
      <c r="U119" t="s">
        <v>295</v>
      </c>
      <c r="V119" t="s">
        <v>295</v>
      </c>
      <c r="W119" s="1"/>
      <c r="X119" s="97"/>
      <c r="Y119" s="106"/>
    </row>
    <row r="120" spans="1:25" x14ac:dyDescent="0.25">
      <c r="A120">
        <v>56</v>
      </c>
      <c r="B120" t="s">
        <v>129</v>
      </c>
      <c r="C120" t="s">
        <v>301</v>
      </c>
      <c r="D120" t="s">
        <v>317</v>
      </c>
      <c r="E120" t="s">
        <v>342</v>
      </c>
      <c r="F120" t="s">
        <v>11</v>
      </c>
      <c r="G120" s="81" t="s">
        <v>341</v>
      </c>
      <c r="I120" s="30" t="s">
        <v>318</v>
      </c>
      <c r="J120" s="83"/>
      <c r="K120">
        <v>60</v>
      </c>
      <c r="L120">
        <f>3.67/10</f>
        <v>0.36699999999999999</v>
      </c>
      <c r="M120">
        <v>10</v>
      </c>
      <c r="N120">
        <v>3</v>
      </c>
      <c r="O120" s="1">
        <f t="shared" si="10"/>
        <v>30</v>
      </c>
      <c r="P120" s="54">
        <f t="shared" si="7"/>
        <v>11.01</v>
      </c>
      <c r="Q120" s="22">
        <f>6*5</f>
        <v>30</v>
      </c>
      <c r="S120" s="37">
        <v>1</v>
      </c>
      <c r="T120" t="s">
        <v>101</v>
      </c>
      <c r="U120" t="s">
        <v>295</v>
      </c>
      <c r="V120" t="s">
        <v>295</v>
      </c>
      <c r="W120" s="1"/>
      <c r="X120" s="97"/>
      <c r="Y120" s="106"/>
    </row>
    <row r="121" spans="1:25" x14ac:dyDescent="0.25">
      <c r="A121">
        <v>57</v>
      </c>
      <c r="B121" t="s">
        <v>129</v>
      </c>
      <c r="C121" t="s">
        <v>303</v>
      </c>
      <c r="D121" t="s">
        <v>317</v>
      </c>
      <c r="E121" t="s">
        <v>344</v>
      </c>
      <c r="F121" t="s">
        <v>11</v>
      </c>
      <c r="G121" t="s">
        <v>343</v>
      </c>
      <c r="I121" s="30" t="s">
        <v>345</v>
      </c>
      <c r="J121" s="83"/>
      <c r="K121">
        <v>177</v>
      </c>
      <c r="L121">
        <f>4/10</f>
        <v>0.4</v>
      </c>
      <c r="M121">
        <v>10</v>
      </c>
      <c r="N121">
        <v>2</v>
      </c>
      <c r="O121" s="1">
        <f t="shared" si="10"/>
        <v>20</v>
      </c>
      <c r="P121" s="54">
        <f t="shared" si="7"/>
        <v>8</v>
      </c>
      <c r="S121" s="37">
        <v>1</v>
      </c>
      <c r="T121" t="s">
        <v>101</v>
      </c>
      <c r="U121" t="s">
        <v>295</v>
      </c>
      <c r="V121" t="s">
        <v>295</v>
      </c>
      <c r="W121" s="1"/>
      <c r="X121" s="97"/>
      <c r="Y121" s="106"/>
    </row>
    <row r="122" spans="1:25" x14ac:dyDescent="0.25">
      <c r="A122">
        <v>58</v>
      </c>
      <c r="B122" t="s">
        <v>129</v>
      </c>
      <c r="C122" t="s">
        <v>304</v>
      </c>
      <c r="D122" t="s">
        <v>348</v>
      </c>
      <c r="E122" t="s">
        <v>349</v>
      </c>
      <c r="F122" t="s">
        <v>11</v>
      </c>
      <c r="G122" t="s">
        <v>349</v>
      </c>
      <c r="I122" s="30" t="s">
        <v>350</v>
      </c>
      <c r="J122" s="83"/>
      <c r="K122">
        <v>0</v>
      </c>
      <c r="L122">
        <v>5.52</v>
      </c>
      <c r="M122">
        <v>1</v>
      </c>
      <c r="N122">
        <v>5</v>
      </c>
      <c r="O122" s="1">
        <f t="shared" si="10"/>
        <v>5</v>
      </c>
      <c r="P122" s="54">
        <f t="shared" si="7"/>
        <v>27.599999999999998</v>
      </c>
      <c r="Q122" s="22">
        <v>5</v>
      </c>
      <c r="S122" s="37">
        <v>1</v>
      </c>
      <c r="T122" t="s">
        <v>101</v>
      </c>
      <c r="U122" t="s">
        <v>295</v>
      </c>
      <c r="V122" t="s">
        <v>295</v>
      </c>
      <c r="W122" s="1"/>
      <c r="X122" s="97"/>
      <c r="Y122" s="106"/>
    </row>
    <row r="123" spans="1:25" x14ac:dyDescent="0.25">
      <c r="A123">
        <v>59</v>
      </c>
      <c r="B123" t="s">
        <v>92</v>
      </c>
      <c r="C123" t="s">
        <v>272</v>
      </c>
      <c r="D123" t="s">
        <v>273</v>
      </c>
      <c r="E123" s="81" t="s">
        <v>330</v>
      </c>
      <c r="F123" t="s">
        <v>11</v>
      </c>
      <c r="G123" t="s">
        <v>329</v>
      </c>
      <c r="I123" s="30" t="s">
        <v>331</v>
      </c>
      <c r="J123" s="83"/>
      <c r="K123" t="s">
        <v>12</v>
      </c>
      <c r="L123">
        <v>0.65800000000000003</v>
      </c>
      <c r="M123">
        <v>1</v>
      </c>
      <c r="N123">
        <v>100</v>
      </c>
      <c r="O123" s="1">
        <f t="shared" si="10"/>
        <v>100</v>
      </c>
      <c r="P123" s="54">
        <f t="shared" si="7"/>
        <v>65.8</v>
      </c>
      <c r="Q123" s="22">
        <v>60</v>
      </c>
      <c r="S123" s="37">
        <v>1</v>
      </c>
      <c r="T123" t="s">
        <v>101</v>
      </c>
      <c r="U123" t="s">
        <v>295</v>
      </c>
      <c r="V123" t="s">
        <v>295</v>
      </c>
      <c r="W123" s="1"/>
      <c r="X123" s="97"/>
      <c r="Y123" s="106"/>
    </row>
    <row r="124" spans="1:25" x14ac:dyDescent="0.25">
      <c r="A124">
        <v>60</v>
      </c>
      <c r="B124" t="s">
        <v>92</v>
      </c>
      <c r="C124" s="80" t="s">
        <v>351</v>
      </c>
      <c r="D124" t="s">
        <v>355</v>
      </c>
      <c r="E124" t="s">
        <v>354</v>
      </c>
      <c r="F124" t="s">
        <v>11</v>
      </c>
      <c r="G124" t="s">
        <v>354</v>
      </c>
      <c r="I124" s="30" t="s">
        <v>356</v>
      </c>
      <c r="J124" s="83"/>
      <c r="K124">
        <v>1700</v>
      </c>
      <c r="L124">
        <v>0.34499999999999997</v>
      </c>
      <c r="M124">
        <v>10</v>
      </c>
      <c r="N124">
        <v>3</v>
      </c>
      <c r="O124" s="1">
        <f t="shared" si="10"/>
        <v>30</v>
      </c>
      <c r="P124" s="54">
        <f t="shared" si="7"/>
        <v>10.35</v>
      </c>
      <c r="Q124" s="22">
        <v>15</v>
      </c>
      <c r="S124" s="37">
        <v>1</v>
      </c>
      <c r="T124" t="s">
        <v>101</v>
      </c>
      <c r="U124" t="s">
        <v>101</v>
      </c>
      <c r="V124" t="s">
        <v>101</v>
      </c>
      <c r="W124" s="1"/>
      <c r="X124" s="97"/>
      <c r="Y124" s="106"/>
    </row>
    <row r="125" spans="1:25" x14ac:dyDescent="0.25">
      <c r="A125">
        <v>61</v>
      </c>
      <c r="B125" t="s">
        <v>92</v>
      </c>
      <c r="C125" s="80" t="s">
        <v>352</v>
      </c>
      <c r="D125" t="s">
        <v>348</v>
      </c>
      <c r="E125" t="s">
        <v>357</v>
      </c>
      <c r="F125" t="s">
        <v>11</v>
      </c>
      <c r="G125" t="s">
        <v>357</v>
      </c>
      <c r="I125" s="30" t="s">
        <v>358</v>
      </c>
      <c r="J125" s="83"/>
      <c r="K125">
        <v>750</v>
      </c>
      <c r="L125">
        <v>0.34499999999999997</v>
      </c>
      <c r="M125">
        <v>10</v>
      </c>
      <c r="N125">
        <v>4</v>
      </c>
      <c r="O125" s="1">
        <f t="shared" si="10"/>
        <v>40</v>
      </c>
      <c r="P125" s="54">
        <f t="shared" si="7"/>
        <v>13.799999999999999</v>
      </c>
      <c r="Q125" s="22">
        <f>2*15</f>
        <v>30</v>
      </c>
      <c r="S125" s="37">
        <v>1</v>
      </c>
      <c r="T125" t="s">
        <v>101</v>
      </c>
      <c r="U125" t="s">
        <v>101</v>
      </c>
      <c r="V125" t="s">
        <v>101</v>
      </c>
      <c r="W125" s="1"/>
      <c r="X125" s="97"/>
      <c r="Y125" s="106"/>
    </row>
    <row r="126" spans="1:25" x14ac:dyDescent="0.25">
      <c r="A126">
        <v>61</v>
      </c>
      <c r="B126" t="s">
        <v>92</v>
      </c>
      <c r="C126" s="80" t="s">
        <v>353</v>
      </c>
      <c r="J126" s="83"/>
      <c r="O126" s="1">
        <f t="shared" si="10"/>
        <v>0</v>
      </c>
      <c r="P126" s="54">
        <f t="shared" si="7"/>
        <v>0</v>
      </c>
      <c r="S126" s="37"/>
      <c r="T126" t="s">
        <v>101</v>
      </c>
      <c r="U126" t="s">
        <v>101</v>
      </c>
      <c r="V126" t="s">
        <v>101</v>
      </c>
      <c r="W126" s="1"/>
      <c r="X126" s="97"/>
      <c r="Y126" s="106"/>
    </row>
    <row r="127" spans="1:25" x14ac:dyDescent="0.25">
      <c r="A127">
        <v>62</v>
      </c>
      <c r="B127" t="s">
        <v>96</v>
      </c>
      <c r="C127" s="80" t="s">
        <v>305</v>
      </c>
      <c r="D127" t="s">
        <v>308</v>
      </c>
      <c r="E127" t="s">
        <v>310</v>
      </c>
      <c r="F127" t="s">
        <v>11</v>
      </c>
      <c r="G127" t="s">
        <v>309</v>
      </c>
      <c r="I127" t="s">
        <v>306</v>
      </c>
      <c r="J127" s="83"/>
      <c r="K127">
        <v>600</v>
      </c>
      <c r="L127">
        <v>3.206</v>
      </c>
      <c r="M127">
        <v>300</v>
      </c>
      <c r="N127">
        <v>1</v>
      </c>
      <c r="O127" s="1">
        <f t="shared" si="10"/>
        <v>300</v>
      </c>
      <c r="P127" s="54">
        <f t="shared" si="7"/>
        <v>961.8</v>
      </c>
      <c r="Q127" s="22">
        <f>24*2*5</f>
        <v>240</v>
      </c>
      <c r="S127" s="37">
        <v>0</v>
      </c>
      <c r="W127" s="1"/>
      <c r="X127" s="97"/>
      <c r="Y127" s="106"/>
    </row>
    <row r="128" spans="1:25" x14ac:dyDescent="0.25">
      <c r="A128">
        <v>63</v>
      </c>
      <c r="B128" t="s">
        <v>96</v>
      </c>
      <c r="C128" s="80" t="s">
        <v>312</v>
      </c>
      <c r="D128" t="s">
        <v>311</v>
      </c>
      <c r="E128" t="s">
        <v>314</v>
      </c>
      <c r="F128" t="s">
        <v>11</v>
      </c>
      <c r="G128" t="s">
        <v>313</v>
      </c>
      <c r="I128" s="30" t="s">
        <v>366</v>
      </c>
      <c r="J128" s="83"/>
      <c r="K128">
        <v>225</v>
      </c>
      <c r="L128">
        <v>2.3660000000000001</v>
      </c>
      <c r="M128">
        <v>5</v>
      </c>
      <c r="N128">
        <v>50</v>
      </c>
      <c r="O128" s="1">
        <f t="shared" si="10"/>
        <v>250</v>
      </c>
      <c r="P128" s="54">
        <f t="shared" si="7"/>
        <v>591.5</v>
      </c>
      <c r="Q128" s="22">
        <v>240</v>
      </c>
      <c r="S128" s="37">
        <v>1</v>
      </c>
      <c r="T128" t="s">
        <v>101</v>
      </c>
      <c r="U128" t="s">
        <v>101</v>
      </c>
      <c r="V128" t="s">
        <v>101</v>
      </c>
      <c r="W128" s="1"/>
      <c r="X128" s="97"/>
      <c r="Y128" s="106"/>
    </row>
    <row r="129" spans="1:25" x14ac:dyDescent="0.25">
      <c r="A129">
        <v>64</v>
      </c>
      <c r="B129" t="s">
        <v>96</v>
      </c>
      <c r="C129" s="80" t="s">
        <v>307</v>
      </c>
      <c r="D129" t="s">
        <v>359</v>
      </c>
      <c r="E129" t="s">
        <v>361</v>
      </c>
      <c r="F129" t="s">
        <v>11</v>
      </c>
      <c r="G129" t="s">
        <v>360</v>
      </c>
      <c r="I129" s="30" t="s">
        <v>362</v>
      </c>
      <c r="J129" s="83"/>
      <c r="K129">
        <v>8500</v>
      </c>
      <c r="L129">
        <f>0.168/10</f>
        <v>1.6800000000000002E-2</v>
      </c>
      <c r="M129">
        <v>10</v>
      </c>
      <c r="N129">
        <v>20</v>
      </c>
      <c r="O129" s="1">
        <f t="shared" si="10"/>
        <v>200</v>
      </c>
      <c r="P129" s="54">
        <f t="shared" si="7"/>
        <v>3.3600000000000008</v>
      </c>
      <c r="Q129" s="22">
        <f>19*2*5</f>
        <v>190</v>
      </c>
      <c r="S129" s="37">
        <v>1</v>
      </c>
      <c r="T129" t="s">
        <v>101</v>
      </c>
      <c r="U129" t="s">
        <v>101</v>
      </c>
      <c r="V129" t="s">
        <v>101</v>
      </c>
      <c r="W129" s="1"/>
      <c r="Y129" s="106"/>
    </row>
    <row r="130" spans="1:25" x14ac:dyDescent="0.25">
      <c r="A130">
        <v>65</v>
      </c>
      <c r="B130" t="s">
        <v>96</v>
      </c>
      <c r="C130" s="111" t="s">
        <v>320</v>
      </c>
      <c r="D130" t="s">
        <v>196</v>
      </c>
      <c r="E130" t="s">
        <v>378</v>
      </c>
      <c r="F130" t="s">
        <v>379</v>
      </c>
      <c r="G130" t="s">
        <v>377</v>
      </c>
      <c r="J130" s="83"/>
      <c r="O130" s="1">
        <f t="shared" si="10"/>
        <v>0</v>
      </c>
      <c r="P130" s="54">
        <f t="shared" si="7"/>
        <v>0</v>
      </c>
      <c r="Q130" s="22">
        <v>10</v>
      </c>
      <c r="S130" s="37">
        <v>1</v>
      </c>
      <c r="T130" t="s">
        <v>101</v>
      </c>
      <c r="U130" t="s">
        <v>101</v>
      </c>
      <c r="V130" t="s">
        <v>101</v>
      </c>
      <c r="W130" s="1"/>
      <c r="X130" s="97"/>
      <c r="Y130" s="106"/>
    </row>
    <row r="131" spans="1:25" x14ac:dyDescent="0.25">
      <c r="A131">
        <v>66</v>
      </c>
      <c r="B131" t="s">
        <v>96</v>
      </c>
      <c r="C131" s="110" t="s">
        <v>367</v>
      </c>
      <c r="J131" s="83"/>
      <c r="O131" s="1">
        <f t="shared" si="9"/>
        <v>0</v>
      </c>
      <c r="P131" s="54">
        <f t="shared" si="7"/>
        <v>0</v>
      </c>
      <c r="Q131" s="22">
        <v>5</v>
      </c>
      <c r="S131" s="37"/>
      <c r="W131" s="1"/>
      <c r="Y131" s="106"/>
    </row>
    <row r="132" spans="1:25" x14ac:dyDescent="0.25">
      <c r="A132">
        <v>67</v>
      </c>
      <c r="B132" t="s">
        <v>94</v>
      </c>
      <c r="C132" s="80" t="s">
        <v>321</v>
      </c>
      <c r="D132" t="s">
        <v>324</v>
      </c>
      <c r="F132" t="s">
        <v>11</v>
      </c>
      <c r="G132" t="s">
        <v>323</v>
      </c>
      <c r="I132" s="30" t="s">
        <v>363</v>
      </c>
      <c r="J132" s="83"/>
      <c r="K132">
        <v>133</v>
      </c>
      <c r="L132">
        <v>2.31</v>
      </c>
      <c r="M132">
        <v>1</v>
      </c>
      <c r="N132">
        <v>20</v>
      </c>
      <c r="O132" s="1">
        <f t="shared" ref="O132:O142" si="11">M132*N132</f>
        <v>20</v>
      </c>
      <c r="P132" s="54">
        <f t="shared" si="7"/>
        <v>46.2</v>
      </c>
      <c r="Q132" s="22">
        <f>3*5</f>
        <v>15</v>
      </c>
      <c r="S132" s="37">
        <v>1</v>
      </c>
      <c r="T132" t="s">
        <v>101</v>
      </c>
      <c r="U132" t="s">
        <v>101</v>
      </c>
      <c r="V132" t="s">
        <v>101</v>
      </c>
      <c r="W132" s="1"/>
      <c r="X132" s="97"/>
      <c r="Y132" s="106"/>
    </row>
    <row r="133" spans="1:25" x14ac:dyDescent="0.25">
      <c r="A133">
        <v>68</v>
      </c>
      <c r="B133" t="s">
        <v>94</v>
      </c>
      <c r="C133" s="80" t="s">
        <v>322</v>
      </c>
      <c r="D133" t="s">
        <v>128</v>
      </c>
      <c r="F133" t="s">
        <v>11</v>
      </c>
      <c r="G133" t="s">
        <v>364</v>
      </c>
      <c r="I133" s="30" t="s">
        <v>365</v>
      </c>
      <c r="J133" s="83"/>
      <c r="K133">
        <v>325</v>
      </c>
      <c r="L133">
        <v>5.8739999999999997</v>
      </c>
      <c r="M133">
        <v>5</v>
      </c>
      <c r="N133">
        <v>4</v>
      </c>
      <c r="O133" s="1">
        <f t="shared" si="11"/>
        <v>20</v>
      </c>
      <c r="P133" s="54">
        <f t="shared" si="7"/>
        <v>117.47999999999999</v>
      </c>
      <c r="Q133" s="22">
        <f>3*5</f>
        <v>15</v>
      </c>
      <c r="S133" s="37">
        <v>1</v>
      </c>
      <c r="T133" t="s">
        <v>101</v>
      </c>
      <c r="U133" t="s">
        <v>101</v>
      </c>
      <c r="V133" t="s">
        <v>101</v>
      </c>
      <c r="W133" s="1"/>
      <c r="X133" s="97"/>
      <c r="Y133" s="106"/>
    </row>
    <row r="134" spans="1:25" x14ac:dyDescent="0.25">
      <c r="A134">
        <v>70</v>
      </c>
      <c r="B134" t="s">
        <v>94</v>
      </c>
      <c r="C134" s="80" t="s">
        <v>325</v>
      </c>
      <c r="D134" t="s">
        <v>311</v>
      </c>
      <c r="E134" t="s">
        <v>328</v>
      </c>
      <c r="F134" t="s">
        <v>11</v>
      </c>
      <c r="G134" t="s">
        <v>327</v>
      </c>
      <c r="I134" t="s">
        <v>326</v>
      </c>
      <c r="J134" s="83"/>
      <c r="K134">
        <v>300</v>
      </c>
      <c r="L134">
        <v>1.84</v>
      </c>
      <c r="M134">
        <v>1</v>
      </c>
      <c r="N134">
        <v>32</v>
      </c>
      <c r="O134" s="1">
        <f t="shared" si="11"/>
        <v>32</v>
      </c>
      <c r="P134" s="54">
        <f t="shared" si="7"/>
        <v>58.88</v>
      </c>
      <c r="Q134" s="22">
        <f>2*3*5</f>
        <v>30</v>
      </c>
      <c r="S134" s="37">
        <v>0</v>
      </c>
      <c r="T134" t="s">
        <v>295</v>
      </c>
      <c r="U134" t="s">
        <v>101</v>
      </c>
      <c r="V134" t="s">
        <v>101</v>
      </c>
      <c r="W134" s="1"/>
      <c r="X134" s="97"/>
      <c r="Y134" s="106"/>
    </row>
    <row r="135" spans="1:25" x14ac:dyDescent="0.25">
      <c r="A135">
        <v>71</v>
      </c>
      <c r="B135" t="s">
        <v>94</v>
      </c>
      <c r="C135" s="80" t="s">
        <v>332</v>
      </c>
      <c r="D135" t="s">
        <v>335</v>
      </c>
      <c r="E135" t="s">
        <v>332</v>
      </c>
      <c r="F135" t="s">
        <v>11</v>
      </c>
      <c r="G135" t="s">
        <v>334</v>
      </c>
      <c r="I135" t="s">
        <v>333</v>
      </c>
      <c r="J135" s="83"/>
      <c r="K135">
        <v>250</v>
      </c>
      <c r="L135">
        <v>0.88900000000000001</v>
      </c>
      <c r="M135">
        <v>1</v>
      </c>
      <c r="N135">
        <v>25</v>
      </c>
      <c r="O135" s="1">
        <f t="shared" si="11"/>
        <v>25</v>
      </c>
      <c r="P135" s="54">
        <f t="shared" ref="P135:P145" si="12">L135*M135*N135</f>
        <v>22.225000000000001</v>
      </c>
      <c r="S135" s="37">
        <v>1</v>
      </c>
      <c r="T135" t="s">
        <v>295</v>
      </c>
      <c r="U135" t="s">
        <v>101</v>
      </c>
      <c r="V135" t="s">
        <v>101</v>
      </c>
      <c r="W135" s="1"/>
      <c r="X135" s="97"/>
      <c r="Y135" s="106"/>
    </row>
    <row r="136" spans="1:25" x14ac:dyDescent="0.25">
      <c r="A136">
        <v>69</v>
      </c>
      <c r="B136" t="s">
        <v>129</v>
      </c>
      <c r="C136" s="80" t="s">
        <v>339</v>
      </c>
      <c r="D136" t="s">
        <v>340</v>
      </c>
      <c r="E136" t="s">
        <v>316</v>
      </c>
      <c r="F136" t="s">
        <v>11</v>
      </c>
      <c r="G136" t="s">
        <v>315</v>
      </c>
      <c r="I136" s="30" t="s">
        <v>372</v>
      </c>
      <c r="J136" s="83"/>
      <c r="K136">
        <v>58</v>
      </c>
      <c r="L136">
        <f>5.3/10</f>
        <v>0.53</v>
      </c>
      <c r="M136">
        <v>10</v>
      </c>
      <c r="N136">
        <v>4</v>
      </c>
      <c r="O136" s="1">
        <f t="shared" si="11"/>
        <v>40</v>
      </c>
      <c r="P136" s="54">
        <f t="shared" si="12"/>
        <v>21.200000000000003</v>
      </c>
      <c r="Q136" s="22">
        <f>6*5</f>
        <v>30</v>
      </c>
      <c r="S136" s="37">
        <v>1</v>
      </c>
      <c r="T136" t="s">
        <v>101</v>
      </c>
      <c r="U136" t="s">
        <v>101</v>
      </c>
      <c r="V136" t="s">
        <v>101</v>
      </c>
      <c r="W136" s="1"/>
      <c r="X136" s="97"/>
      <c r="Y136" s="106"/>
    </row>
    <row r="137" spans="1:25" x14ac:dyDescent="0.25">
      <c r="A137">
        <v>70</v>
      </c>
      <c r="B137" t="s">
        <v>92</v>
      </c>
      <c r="C137" s="80" t="s">
        <v>384</v>
      </c>
      <c r="D137" t="s">
        <v>369</v>
      </c>
      <c r="E137" t="s">
        <v>368</v>
      </c>
      <c r="F137" t="s">
        <v>11</v>
      </c>
      <c r="G137" t="s">
        <v>370</v>
      </c>
      <c r="I137" s="30" t="s">
        <v>371</v>
      </c>
      <c r="J137" s="83"/>
      <c r="K137">
        <v>105</v>
      </c>
      <c r="L137">
        <v>1.27</v>
      </c>
      <c r="M137">
        <v>5</v>
      </c>
      <c r="N137">
        <v>4</v>
      </c>
      <c r="O137" s="1">
        <f t="shared" si="11"/>
        <v>20</v>
      </c>
      <c r="P137" s="54">
        <f t="shared" si="12"/>
        <v>25.4</v>
      </c>
      <c r="Q137" s="22">
        <f>3*5</f>
        <v>15</v>
      </c>
      <c r="S137" s="37">
        <v>1</v>
      </c>
      <c r="T137" t="s">
        <v>101</v>
      </c>
      <c r="U137" t="s">
        <v>101</v>
      </c>
      <c r="V137" t="s">
        <v>101</v>
      </c>
      <c r="W137" s="1"/>
      <c r="X137" s="97"/>
      <c r="Y137" s="106"/>
    </row>
    <row r="138" spans="1:25" x14ac:dyDescent="0.25">
      <c r="A138">
        <v>64</v>
      </c>
      <c r="B138" t="s">
        <v>91</v>
      </c>
      <c r="C138" s="80" t="s">
        <v>385</v>
      </c>
      <c r="D138" t="s">
        <v>348</v>
      </c>
      <c r="E138" t="s">
        <v>388</v>
      </c>
      <c r="F138" t="s">
        <v>11</v>
      </c>
      <c r="G138" t="s">
        <v>388</v>
      </c>
      <c r="I138" s="30" t="s">
        <v>387</v>
      </c>
      <c r="J138" s="83"/>
      <c r="K138">
        <v>3630</v>
      </c>
      <c r="L138">
        <v>0.39</v>
      </c>
      <c r="M138">
        <v>10</v>
      </c>
      <c r="N138">
        <v>13</v>
      </c>
      <c r="O138" s="1">
        <f t="shared" si="11"/>
        <v>130</v>
      </c>
      <c r="P138" s="54">
        <f t="shared" si="12"/>
        <v>50.7</v>
      </c>
      <c r="Q138" s="22">
        <f>8*3*5</f>
        <v>120</v>
      </c>
      <c r="S138" s="37">
        <v>0</v>
      </c>
      <c r="T138" t="s">
        <v>101</v>
      </c>
      <c r="U138" t="s">
        <v>101</v>
      </c>
      <c r="V138" t="s">
        <v>101</v>
      </c>
      <c r="W138" s="1"/>
      <c r="Y138" s="106"/>
    </row>
    <row r="139" spans="1:25" x14ac:dyDescent="0.25">
      <c r="A139">
        <v>65</v>
      </c>
      <c r="B139" t="s">
        <v>91</v>
      </c>
      <c r="C139" s="80" t="s">
        <v>385</v>
      </c>
      <c r="D139" t="s">
        <v>402</v>
      </c>
      <c r="E139" t="s">
        <v>410</v>
      </c>
      <c r="F139" t="s">
        <v>11</v>
      </c>
      <c r="G139" t="s">
        <v>409</v>
      </c>
      <c r="I139" s="30" t="s">
        <v>408</v>
      </c>
      <c r="J139" s="83"/>
      <c r="K139">
        <v>195</v>
      </c>
      <c r="M139">
        <v>5</v>
      </c>
      <c r="N139">
        <v>25</v>
      </c>
      <c r="O139" s="1">
        <f>M139*N139</f>
        <v>125</v>
      </c>
      <c r="P139" s="54"/>
      <c r="Q139" s="22">
        <f>8*3*5</f>
        <v>120</v>
      </c>
      <c r="S139" s="37">
        <v>1</v>
      </c>
      <c r="T139" t="s">
        <v>101</v>
      </c>
      <c r="U139" t="s">
        <v>101</v>
      </c>
      <c r="V139" t="s">
        <v>101</v>
      </c>
      <c r="W139" s="1"/>
      <c r="Y139" s="106"/>
    </row>
    <row r="140" spans="1:25" x14ac:dyDescent="0.25">
      <c r="A140">
        <v>66</v>
      </c>
      <c r="B140" t="s">
        <v>91</v>
      </c>
      <c r="C140" s="80" t="s">
        <v>389</v>
      </c>
      <c r="D140" t="s">
        <v>397</v>
      </c>
      <c r="E140" t="s">
        <v>396</v>
      </c>
      <c r="F140" t="s">
        <v>11</v>
      </c>
      <c r="G140" t="s">
        <v>395</v>
      </c>
      <c r="I140" s="30" t="s">
        <v>394</v>
      </c>
      <c r="J140" s="83"/>
      <c r="K140">
        <v>16000</v>
      </c>
      <c r="L140">
        <v>0.20599999999999999</v>
      </c>
      <c r="M140">
        <v>100</v>
      </c>
      <c r="N140">
        <v>3</v>
      </c>
      <c r="O140" s="1">
        <f t="shared" si="11"/>
        <v>300</v>
      </c>
      <c r="P140" s="54">
        <f t="shared" si="12"/>
        <v>61.8</v>
      </c>
      <c r="Q140" s="22">
        <f>8*3*5*2</f>
        <v>240</v>
      </c>
      <c r="S140" s="37">
        <v>1</v>
      </c>
      <c r="T140" t="s">
        <v>101</v>
      </c>
      <c r="U140" t="s">
        <v>101</v>
      </c>
      <c r="V140" t="s">
        <v>101</v>
      </c>
      <c r="W140" s="1"/>
      <c r="Y140" s="106"/>
    </row>
    <row r="141" spans="1:25" x14ac:dyDescent="0.25">
      <c r="A141">
        <v>67</v>
      </c>
      <c r="B141" t="s">
        <v>91</v>
      </c>
      <c r="C141" s="80" t="s">
        <v>386</v>
      </c>
      <c r="D141" t="s">
        <v>393</v>
      </c>
      <c r="E141" t="s">
        <v>392</v>
      </c>
      <c r="F141" t="s">
        <v>11</v>
      </c>
      <c r="G141" t="s">
        <v>391</v>
      </c>
      <c r="I141" s="30" t="s">
        <v>390</v>
      </c>
      <c r="J141" s="83"/>
      <c r="K141">
        <v>2600</v>
      </c>
      <c r="L141">
        <v>0.17</v>
      </c>
      <c r="M141">
        <v>200</v>
      </c>
      <c r="N141">
        <v>1</v>
      </c>
      <c r="O141" s="1">
        <f t="shared" si="11"/>
        <v>200</v>
      </c>
      <c r="P141" s="54">
        <f t="shared" si="12"/>
        <v>34</v>
      </c>
      <c r="Q141" s="22">
        <f>8*3*5</f>
        <v>120</v>
      </c>
      <c r="S141" s="37">
        <v>1</v>
      </c>
      <c r="T141" t="s">
        <v>101</v>
      </c>
      <c r="U141" t="s">
        <v>101</v>
      </c>
      <c r="V141" t="s">
        <v>101</v>
      </c>
      <c r="W141" s="1"/>
      <c r="Y141" s="106"/>
    </row>
    <row r="142" spans="1:25" x14ac:dyDescent="0.25">
      <c r="A142">
        <v>68</v>
      </c>
      <c r="B142" t="s">
        <v>93</v>
      </c>
      <c r="C142" s="80" t="s">
        <v>398</v>
      </c>
      <c r="D142" t="s">
        <v>402</v>
      </c>
      <c r="E142" t="s">
        <v>400</v>
      </c>
      <c r="F142" t="s">
        <v>11</v>
      </c>
      <c r="G142" t="s">
        <v>399</v>
      </c>
      <c r="I142" s="30" t="s">
        <v>401</v>
      </c>
      <c r="J142" s="83"/>
      <c r="K142">
        <v>1200</v>
      </c>
      <c r="L142">
        <v>0.80800000000000005</v>
      </c>
      <c r="M142">
        <v>10</v>
      </c>
      <c r="N142">
        <v>2</v>
      </c>
      <c r="O142" s="1">
        <f t="shared" si="11"/>
        <v>20</v>
      </c>
      <c r="P142" s="54">
        <f t="shared" si="12"/>
        <v>16.16</v>
      </c>
      <c r="Q142" s="22">
        <f>3*5</f>
        <v>15</v>
      </c>
      <c r="S142" s="37">
        <v>1</v>
      </c>
      <c r="T142" t="s">
        <v>101</v>
      </c>
      <c r="U142" t="s">
        <v>101</v>
      </c>
      <c r="V142" t="s">
        <v>101</v>
      </c>
      <c r="W142" s="1"/>
      <c r="Y142" s="106"/>
    </row>
    <row r="143" spans="1:25" x14ac:dyDescent="0.25">
      <c r="A143">
        <v>69</v>
      </c>
      <c r="B143" t="s">
        <v>92</v>
      </c>
      <c r="C143" s="80" t="s">
        <v>403</v>
      </c>
      <c r="D143" t="s">
        <v>404</v>
      </c>
      <c r="E143" t="s">
        <v>405</v>
      </c>
      <c r="F143" t="s">
        <v>11</v>
      </c>
      <c r="G143" t="s">
        <v>406</v>
      </c>
      <c r="I143" s="30" t="s">
        <v>407</v>
      </c>
      <c r="J143" s="83"/>
      <c r="K143">
        <v>152</v>
      </c>
      <c r="L143">
        <v>1.18</v>
      </c>
      <c r="M143">
        <v>1</v>
      </c>
      <c r="N143">
        <v>15</v>
      </c>
      <c r="O143" s="1">
        <f>M143*N143</f>
        <v>15</v>
      </c>
      <c r="P143" s="54">
        <f t="shared" si="12"/>
        <v>17.7</v>
      </c>
      <c r="Q143" s="22">
        <f>3*5</f>
        <v>15</v>
      </c>
      <c r="S143" s="37">
        <v>1</v>
      </c>
      <c r="T143" t="s">
        <v>101</v>
      </c>
      <c r="U143" t="s">
        <v>101</v>
      </c>
      <c r="V143" t="s">
        <v>101</v>
      </c>
      <c r="W143" s="1"/>
      <c r="Y143" s="106"/>
    </row>
    <row r="144" spans="1:25" x14ac:dyDescent="0.25">
      <c r="A144">
        <v>70</v>
      </c>
      <c r="B144" t="s">
        <v>92</v>
      </c>
      <c r="C144" s="80" t="s">
        <v>411</v>
      </c>
      <c r="D144" t="s">
        <v>397</v>
      </c>
      <c r="E144" t="s">
        <v>414</v>
      </c>
      <c r="F144" t="s">
        <v>11</v>
      </c>
      <c r="G144" t="s">
        <v>413</v>
      </c>
      <c r="I144" s="30" t="s">
        <v>412</v>
      </c>
      <c r="J144" s="83"/>
      <c r="K144">
        <v>700</v>
      </c>
      <c r="L144">
        <v>191</v>
      </c>
      <c r="M144">
        <v>100</v>
      </c>
      <c r="N144">
        <v>1</v>
      </c>
      <c r="O144" s="1">
        <f>M144*N144</f>
        <v>100</v>
      </c>
      <c r="P144" s="54">
        <f t="shared" si="12"/>
        <v>19100</v>
      </c>
      <c r="Q144" s="22">
        <f>4*3*5</f>
        <v>60</v>
      </c>
      <c r="S144" s="37">
        <v>1</v>
      </c>
      <c r="T144" t="s">
        <v>101</v>
      </c>
      <c r="U144" t="s">
        <v>101</v>
      </c>
      <c r="V144" t="s">
        <v>101</v>
      </c>
      <c r="W144" s="1"/>
      <c r="Y144" s="106"/>
    </row>
    <row r="145" spans="1:34" ht="15.75" thickBot="1" x14ac:dyDescent="0.3">
      <c r="C145" s="80"/>
      <c r="I145" s="30"/>
      <c r="J145" s="83"/>
      <c r="O145" s="1">
        <f>M145*N145</f>
        <v>0</v>
      </c>
      <c r="P145" s="54">
        <f t="shared" si="12"/>
        <v>0</v>
      </c>
      <c r="S145" s="37"/>
      <c r="W145" s="1"/>
      <c r="Y145" s="106"/>
    </row>
    <row r="146" spans="1:34" ht="15.75" thickTop="1" x14ac:dyDescent="0.25">
      <c r="A146" s="58" t="s">
        <v>131</v>
      </c>
      <c r="B146" s="58"/>
      <c r="C146" s="58"/>
      <c r="D146" s="58"/>
      <c r="E146" s="58"/>
      <c r="F146" s="58"/>
      <c r="G146" s="58"/>
      <c r="H146" s="58"/>
      <c r="I146" s="58"/>
      <c r="J146" s="88">
        <f>SUMPRODUCT(Beschaffung[Berechnt.
Einzelpreis],Beschaffung[Da?])</f>
        <v>2031.73</v>
      </c>
      <c r="K146" s="58"/>
      <c r="L146" s="59"/>
      <c r="M146" s="58"/>
      <c r="N146" s="58"/>
      <c r="O146" s="58"/>
      <c r="P146" s="59">
        <f>SUMIF(S2:S145,"=1",$P2:$P145)</f>
        <v>30842.194000000003</v>
      </c>
      <c r="Q146" s="60"/>
      <c r="R146" s="61"/>
      <c r="S146" s="62"/>
      <c r="T146" s="58">
        <f>SUMIF(T2:T145,"=ja",$P2:$P145)</f>
        <v>31102.824000000001</v>
      </c>
      <c r="U146" s="58">
        <f>SUMIF(U2:U145,"=ja",$P2:$P145)</f>
        <v>29312.724000000002</v>
      </c>
      <c r="V146" s="58"/>
      <c r="W146" s="58">
        <f>SUBTOTAL(103,Beschaffung[Da?])</f>
        <v>21</v>
      </c>
      <c r="X146" s="58"/>
      <c r="Y146" s="108"/>
    </row>
    <row r="147" spans="1:34" ht="64.5" x14ac:dyDescent="0.25">
      <c r="T147" s="96" t="s">
        <v>73</v>
      </c>
    </row>
    <row r="148" spans="1:34" x14ac:dyDescent="0.25">
      <c r="M148" t="s">
        <v>197</v>
      </c>
      <c r="P148">
        <f>SUMIF(T4:T147,"=ja",$P4:$P147)</f>
        <v>31001.704000000002</v>
      </c>
    </row>
    <row r="149" spans="1:34" x14ac:dyDescent="0.25">
      <c r="C149" t="s">
        <v>368</v>
      </c>
    </row>
    <row r="151" spans="1:34" x14ac:dyDescent="0.25">
      <c r="N151" s="80"/>
      <c r="Q151"/>
      <c r="R151"/>
      <c r="U151" s="83"/>
      <c r="Z151" s="1"/>
      <c r="AA151" s="54"/>
      <c r="AB151" s="22"/>
      <c r="AC151" s="1"/>
      <c r="AD151" s="37"/>
      <c r="AH151" s="1"/>
    </row>
  </sheetData>
  <conditionalFormatting sqref="A2:W43 A44:P44 R44:W44 Q44:Q45 A63:W63 A64:F64 H64:W64 A46:W61 A116:S116 A115:U115 W115:W116 P116:P123 T116:U123 V115:V123 A65:W114 P143:P145 B141:S142 A140:A143 A124:W137 F143:F144 A138:S139 W138:W139 W141:W142 T138:V144">
    <cfRule type="expression" dxfId="63" priority="49">
      <formula>($A1&lt;&gt;$A2)</formula>
    </cfRule>
  </conditionalFormatting>
  <conditionalFormatting sqref="P2:P123">
    <cfRule type="containsText" dxfId="62" priority="44" operator="containsText" text="ja">
      <formula>NOT(ISERROR(SEARCH("ja",P2)))</formula>
    </cfRule>
  </conditionalFormatting>
  <conditionalFormatting sqref="K2:K32 K34:K123">
    <cfRule type="cellIs" dxfId="61" priority="43" operator="equal">
      <formula>0</formula>
    </cfRule>
  </conditionalFormatting>
  <conditionalFormatting sqref="C2:C32 C34:C94">
    <cfRule type="expression" dxfId="60" priority="38">
      <formula>(T2="nein")</formula>
    </cfRule>
  </conditionalFormatting>
  <conditionalFormatting sqref="W2:W32 W34:W123">
    <cfRule type="cellIs" dxfId="59" priority="37" operator="greaterThan">
      <formula>0</formula>
    </cfRule>
  </conditionalFormatting>
  <conditionalFormatting sqref="T2:T32 T34:T123">
    <cfRule type="cellIs" dxfId="58" priority="36" operator="equal">
      <formula>"ja"</formula>
    </cfRule>
  </conditionalFormatting>
  <conditionalFormatting sqref="J2:J32 J34:J123">
    <cfRule type="cellIs" dxfId="57" priority="56" operator="notEqual">
      <formula>0</formula>
    </cfRule>
  </conditionalFormatting>
  <conditionalFormatting sqref="P33">
    <cfRule type="containsText" dxfId="56" priority="33" operator="containsText" text="ja">
      <formula>NOT(ISERROR(SEARCH("ja",P33)))</formula>
    </cfRule>
  </conditionalFormatting>
  <conditionalFormatting sqref="K33">
    <cfRule type="cellIs" dxfId="55" priority="32" operator="equal">
      <formula>0</formula>
    </cfRule>
  </conditionalFormatting>
  <conditionalFormatting sqref="C33">
    <cfRule type="expression" dxfId="54" priority="31">
      <formula>(T33="nein")</formula>
    </cfRule>
  </conditionalFormatting>
  <conditionalFormatting sqref="W33">
    <cfRule type="cellIs" dxfId="53" priority="30" operator="greaterThan">
      <formula>0</formula>
    </cfRule>
  </conditionalFormatting>
  <conditionalFormatting sqref="T33">
    <cfRule type="cellIs" dxfId="52" priority="29" operator="equal">
      <formula>"ja"</formula>
    </cfRule>
  </conditionalFormatting>
  <conditionalFormatting sqref="J33">
    <cfRule type="cellIs" dxfId="51" priority="35" operator="notEqual">
      <formula>0</formula>
    </cfRule>
  </conditionalFormatting>
  <conditionalFormatting sqref="A45:P45 R45:W45 A62:W62 A117:S117 F118:F123 S118:S123 W117:W123 B140:S140 W140">
    <cfRule type="expression" dxfId="50" priority="58">
      <formula>($A43&lt;&gt;$A45)</formula>
    </cfRule>
  </conditionalFormatting>
  <conditionalFormatting sqref="A123:E123 G123:R123">
    <cfRule type="expression" dxfId="49" priority="85">
      <formula>($A115&lt;&gt;$A123)</formula>
    </cfRule>
  </conditionalFormatting>
  <conditionalFormatting sqref="A122:E122 G122:R122">
    <cfRule type="expression" dxfId="48" priority="88">
      <formula>($A115&lt;&gt;$A122)</formula>
    </cfRule>
  </conditionalFormatting>
  <conditionalFormatting sqref="A121:C121 G121:R121 E121">
    <cfRule type="expression" dxfId="47" priority="91">
      <formula>($A115&lt;&gt;$A121)</formula>
    </cfRule>
  </conditionalFormatting>
  <conditionalFormatting sqref="A120:E120 G120:R120 D118:D119 D121">
    <cfRule type="expression" dxfId="46" priority="94">
      <formula>($A113&lt;&gt;$A118)</formula>
    </cfRule>
  </conditionalFormatting>
  <conditionalFormatting sqref="A119:C119 G119:R119 E119 L118">
    <cfRule type="expression" dxfId="45" priority="97">
      <formula>($A114&lt;&gt;$A118)</formula>
    </cfRule>
  </conditionalFormatting>
  <conditionalFormatting sqref="A118:C118 G118:K118 E118 M118:R118">
    <cfRule type="expression" dxfId="44" priority="100">
      <formula>($A115&lt;&gt;$A118)</formula>
    </cfRule>
  </conditionalFormatting>
  <conditionalFormatting sqref="L151:AH151">
    <cfRule type="expression" dxfId="43" priority="20">
      <formula>($A150&lt;&gt;$A151)</formula>
    </cfRule>
  </conditionalFormatting>
  <conditionalFormatting sqref="AA151">
    <cfRule type="containsText" dxfId="42" priority="19" operator="containsText" text="ja">
      <formula>NOT(ISERROR(SEARCH("ja",AA151)))</formula>
    </cfRule>
  </conditionalFormatting>
  <conditionalFormatting sqref="V151">
    <cfRule type="cellIs" dxfId="41" priority="18" operator="equal">
      <formula>0</formula>
    </cfRule>
  </conditionalFormatting>
  <conditionalFormatting sqref="N151">
    <cfRule type="expression" dxfId="40" priority="17">
      <formula>(AE151="nein")</formula>
    </cfRule>
  </conditionalFormatting>
  <conditionalFormatting sqref="AH151">
    <cfRule type="cellIs" dxfId="39" priority="16" operator="greaterThan">
      <formula>0</formula>
    </cfRule>
  </conditionalFormatting>
  <conditionalFormatting sqref="AE151">
    <cfRule type="cellIs" dxfId="38" priority="15" operator="equal">
      <formula>"ja"</formula>
    </cfRule>
  </conditionalFormatting>
  <conditionalFormatting sqref="U151">
    <cfRule type="cellIs" dxfId="37" priority="21" operator="notEqual">
      <formula>0</formula>
    </cfRule>
  </conditionalFormatting>
  <conditionalFormatting sqref="P124:P145">
    <cfRule type="containsText" dxfId="36" priority="12" operator="containsText" text="ja">
      <formula>NOT(ISERROR(SEARCH("ja",P124)))</formula>
    </cfRule>
  </conditionalFormatting>
  <conditionalFormatting sqref="K124:K142">
    <cfRule type="cellIs" dxfId="35" priority="11" operator="equal">
      <formula>0</formula>
    </cfRule>
  </conditionalFormatting>
  <conditionalFormatting sqref="C124:C142">
    <cfRule type="expression" dxfId="34" priority="10">
      <formula>(T124="nein")</formula>
    </cfRule>
  </conditionalFormatting>
  <conditionalFormatting sqref="W124:W142">
    <cfRule type="cellIs" dxfId="33" priority="9" operator="greaterThan">
      <formula>0</formula>
    </cfRule>
  </conditionalFormatting>
  <conditionalFormatting sqref="T124:T144">
    <cfRule type="cellIs" dxfId="32" priority="8" operator="equal">
      <formula>"ja"</formula>
    </cfRule>
  </conditionalFormatting>
  <conditionalFormatting sqref="J124:J142">
    <cfRule type="cellIs" dxfId="31" priority="14" operator="notEqual">
      <formula>0</formula>
    </cfRule>
  </conditionalFormatting>
  <conditionalFormatting sqref="B143:E143 Q145:W145 A145:O145 A144:E144 G143:O144 Q143:S144 W143:W144">
    <cfRule type="expression" dxfId="30" priority="7">
      <formula>($A142&lt;&gt;$A143)</formula>
    </cfRule>
  </conditionalFormatting>
  <conditionalFormatting sqref="K143:K145">
    <cfRule type="cellIs" dxfId="29" priority="4" operator="equal">
      <formula>0</formula>
    </cfRule>
  </conditionalFormatting>
  <conditionalFormatting sqref="C143:C145">
    <cfRule type="expression" dxfId="28" priority="3">
      <formula>(T143="nein")</formula>
    </cfRule>
  </conditionalFormatting>
  <conditionalFormatting sqref="W143:W145">
    <cfRule type="cellIs" dxfId="27" priority="2" operator="greaterThan">
      <formula>0</formula>
    </cfRule>
  </conditionalFormatting>
  <conditionalFormatting sqref="T145">
    <cfRule type="cellIs" dxfId="26" priority="1" operator="equal">
      <formula>"ja"</formula>
    </cfRule>
  </conditionalFormatting>
  <conditionalFormatting sqref="J143:J145">
    <cfRule type="cellIs" dxfId="25" priority="6" operator="notEqual">
      <formula>0</formula>
    </cfRule>
  </conditionalFormatting>
  <hyperlinks>
    <hyperlink ref="I2" r:id="rId1"/>
    <hyperlink ref="I45" r:id="rId2"/>
    <hyperlink ref="I41" r:id="rId3"/>
    <hyperlink ref="I31" r:id="rId4"/>
    <hyperlink ref="I30" r:id="rId5"/>
    <hyperlink ref="I11" r:id="rId6"/>
    <hyperlink ref="I9" r:id="rId7"/>
    <hyperlink ref="I49" r:id="rId8"/>
    <hyperlink ref="I16" r:id="rId9"/>
    <hyperlink ref="I40" r:id="rId10"/>
    <hyperlink ref="I27" r:id="rId11"/>
    <hyperlink ref="I24" r:id="rId12"/>
    <hyperlink ref="I21" r:id="rId13"/>
    <hyperlink ref="I20" r:id="rId14"/>
    <hyperlink ref="I14" r:id="rId15"/>
    <hyperlink ref="I37" r:id="rId16"/>
    <hyperlink ref="I34" r:id="rId17"/>
    <hyperlink ref="I17" r:id="rId18" location="productTechData"/>
    <hyperlink ref="I12" r:id="rId19"/>
    <hyperlink ref="I5" r:id="rId20"/>
    <hyperlink ref="I6" r:id="rId21" display="https://de.rs-online.com/web/c/halbleiter/logik-ics/wandler-ics/?searchTerm=MC14504BDG&amp;redirect-relevancy-data=7365617263685F636173636164655F6F726465723D31267365617263685F696E746572666163655F6E616D653D4931384E53656172636847656E65726963267365617263685F6C616E67756167655F757365643D6465267365617263685F6D617463685F6D6F64653D6D61746368616C6C7061727469616C267365617263685F7061747465726E5F6D6174636865643D5E5B5C707B4C7D5C707B4E647D2D2C2F255C2E5D2B24267365617263685F7061747465726E5F6F726465723D313333267365617263685F73745F6E6F726D616C697365643D59267365617263685F726573706F6E73655F616374696F6E3D43617465676F72795F5265646972656374267365617263685F747970653D4B4559574F52445F53494E474C455F414C5048415F4E554D45524943267365617263685F7370656C6C5F636F72726563745F6170706C6965643D59267365617263685F77696C645F63617264696E675F6D6F64653D4E4F4E45267365617263685F6B6579776F72643D4D433134353034424447267365617263685F6B6579776F72645F6170703D4D433134353034424447267365617263685F636F6E6669673D3026&amp;r=f&amp;searchHistory=%7B%22enabled%22%3Atrue%7D"/>
    <hyperlink ref="I8" r:id="rId22"/>
    <hyperlink ref="I7" r:id="rId23"/>
    <hyperlink ref="I4" r:id="rId24"/>
    <hyperlink ref="I3" r:id="rId25"/>
    <hyperlink ref="I59" r:id="rId26"/>
    <hyperlink ref="I56" r:id="rId27"/>
    <hyperlink ref="I58" r:id="rId28"/>
    <hyperlink ref="I60" r:id="rId29"/>
    <hyperlink ref="I62" r:id="rId30"/>
    <hyperlink ref="I63" r:id="rId31"/>
    <hyperlink ref="I65" r:id="rId32"/>
    <hyperlink ref="I69" r:id="rId33"/>
    <hyperlink ref="I70" r:id="rId34"/>
    <hyperlink ref="I71" r:id="rId35"/>
    <hyperlink ref="I72" r:id="rId36"/>
    <hyperlink ref="I73" r:id="rId37"/>
    <hyperlink ref="I101" r:id="rId38"/>
    <hyperlink ref="I102" r:id="rId39"/>
    <hyperlink ref="I103" r:id="rId40"/>
    <hyperlink ref="I13" r:id="rId41"/>
    <hyperlink ref="I32" r:id="rId42"/>
    <hyperlink ref="I33" r:id="rId43"/>
    <hyperlink ref="I99" r:id="rId44"/>
    <hyperlink ref="I44" r:id="rId45"/>
    <hyperlink ref="I61" r:id="rId46"/>
    <hyperlink ref="I64" r:id="rId47"/>
    <hyperlink ref="I52" r:id="rId48"/>
    <hyperlink ref="I100" r:id="rId49"/>
    <hyperlink ref="I105" r:id="rId50"/>
    <hyperlink ref="I55" r:id="rId51"/>
    <hyperlink ref="I104" r:id="rId52"/>
    <hyperlink ref="I108" r:id="rId53"/>
    <hyperlink ref="I112" r:id="rId54"/>
    <hyperlink ref="I114" r:id="rId55"/>
    <hyperlink ref="I115" r:id="rId56"/>
    <hyperlink ref="I117" r:id="rId57"/>
    <hyperlink ref="I116" r:id="rId58"/>
    <hyperlink ref="I111" r:id="rId59"/>
    <hyperlink ref="I127" r:id="rId60"/>
    <hyperlink ref="I120" r:id="rId61"/>
    <hyperlink ref="I134" r:id="rId62"/>
    <hyperlink ref="I123" r:id="rId63"/>
    <hyperlink ref="I135" r:id="rId64"/>
    <hyperlink ref="I119" r:id="rId65"/>
    <hyperlink ref="I121" r:id="rId66"/>
    <hyperlink ref="I118" r:id="rId67"/>
    <hyperlink ref="I122" r:id="rId68"/>
    <hyperlink ref="I124" r:id="rId69"/>
    <hyperlink ref="I125" r:id="rId70"/>
    <hyperlink ref="I129" r:id="rId71"/>
    <hyperlink ref="I132" r:id="rId72"/>
    <hyperlink ref="I133" r:id="rId73"/>
    <hyperlink ref="I128" r:id="rId74"/>
    <hyperlink ref="I137" r:id="rId75"/>
    <hyperlink ref="I136" r:id="rId76"/>
    <hyperlink ref="I109" r:id="rId77"/>
    <hyperlink ref="I138" r:id="rId78"/>
    <hyperlink ref="I141" r:id="rId79"/>
    <hyperlink ref="I140" r:id="rId80"/>
    <hyperlink ref="I142" r:id="rId81"/>
    <hyperlink ref="I143" r:id="rId82"/>
    <hyperlink ref="I144" r:id="rId83"/>
  </hyperlinks>
  <pageMargins left="0.7" right="0.7" top="0.78740157499999996" bottom="0.78740157499999996" header="0.3" footer="0.3"/>
  <pageSetup paperSize="9" orientation="portrait" r:id="rId84"/>
  <legacyDrawing r:id="rId85"/>
  <tableParts count="1">
    <tablePart r:id="rId86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Platinen!$A$4:$A$11</xm:f>
          </x14:formula1>
          <xm:sqref>B2:B73</xm:sqref>
        </x14:dataValidation>
        <x14:dataValidation type="list" allowBlank="1" showInputMessage="1" showErrorMessage="1">
          <x14:formula1>
            <xm:f>Platinen!$A$3:$A$11</xm:f>
          </x14:formula1>
          <xm:sqref>B74:B141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4"/>
  <sheetViews>
    <sheetView workbookViewId="0">
      <selection activeCell="K16" sqref="K16:K17"/>
    </sheetView>
  </sheetViews>
  <sheetFormatPr baseColWidth="10" defaultRowHeight="15" x14ac:dyDescent="0.25"/>
  <cols>
    <col min="1" max="1" width="49.5703125" customWidth="1"/>
  </cols>
  <sheetData>
    <row r="2" spans="1:1" x14ac:dyDescent="0.25">
      <c r="A2" s="20" t="s">
        <v>80</v>
      </c>
    </row>
    <row r="4" spans="1:1" x14ac:dyDescent="0.25">
      <c r="A4" s="17" t="s">
        <v>82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11"/>
  <sheetViews>
    <sheetView workbookViewId="0">
      <selection activeCell="N19" sqref="N19"/>
    </sheetView>
  </sheetViews>
  <sheetFormatPr baseColWidth="10" defaultRowHeight="15" x14ac:dyDescent="0.25"/>
  <cols>
    <col min="1" max="1" width="23.5703125" customWidth="1"/>
  </cols>
  <sheetData>
    <row r="1" spans="1:1" x14ac:dyDescent="0.25">
      <c r="A1" t="s">
        <v>89</v>
      </c>
    </row>
    <row r="3" spans="1:1" x14ac:dyDescent="0.25">
      <c r="A3" t="s">
        <v>187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90</v>
      </c>
    </row>
    <row r="11" spans="1:1" x14ac:dyDescent="0.25">
      <c r="A11" t="s">
        <v>129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28" sqref="C28"/>
    </sheetView>
  </sheetViews>
  <sheetFormatPr baseColWidth="10" defaultRowHeight="15" x14ac:dyDescent="0.25"/>
  <cols>
    <col min="1" max="1" width="28.85546875" customWidth="1"/>
  </cols>
  <sheetData>
    <row r="1" spans="1:3" ht="33.75" x14ac:dyDescent="0.5">
      <c r="A1" s="31" t="s">
        <v>112</v>
      </c>
    </row>
    <row r="3" spans="1:3" ht="15.75" thickBot="1" x14ac:dyDescent="0.3">
      <c r="C3" s="32">
        <f>SUM(C4:C14)</f>
        <v>16225</v>
      </c>
    </row>
    <row r="4" spans="1:3" ht="15.75" thickTop="1" x14ac:dyDescent="0.25">
      <c r="A4" t="s">
        <v>123</v>
      </c>
      <c r="B4">
        <v>5</v>
      </c>
      <c r="C4">
        <v>150</v>
      </c>
    </row>
    <row r="5" spans="1:3" x14ac:dyDescent="0.25">
      <c r="A5" t="s">
        <v>113</v>
      </c>
      <c r="B5">
        <f>3*5</f>
        <v>15</v>
      </c>
      <c r="C5">
        <f>B5*30</f>
        <v>450</v>
      </c>
    </row>
    <row r="6" spans="1:3" x14ac:dyDescent="0.25">
      <c r="A6" t="s">
        <v>114</v>
      </c>
      <c r="B6">
        <f>5*2</f>
        <v>10</v>
      </c>
      <c r="C6">
        <f>B6*300</f>
        <v>3000</v>
      </c>
    </row>
    <row r="7" spans="1:3" x14ac:dyDescent="0.25">
      <c r="A7" t="s">
        <v>115</v>
      </c>
      <c r="B7">
        <f>3*5</f>
        <v>15</v>
      </c>
      <c r="C7">
        <f>B7*25</f>
        <v>375</v>
      </c>
    </row>
    <row r="8" spans="1:3" x14ac:dyDescent="0.25">
      <c r="A8" t="s">
        <v>116</v>
      </c>
      <c r="B8">
        <f>3*5</f>
        <v>15</v>
      </c>
      <c r="C8">
        <f t="shared" ref="C8:C12" si="0">B8*25</f>
        <v>375</v>
      </c>
    </row>
    <row r="9" spans="1:3" x14ac:dyDescent="0.25">
      <c r="A9" t="s">
        <v>117</v>
      </c>
      <c r="B9">
        <f>3*5</f>
        <v>15</v>
      </c>
      <c r="C9">
        <f t="shared" si="0"/>
        <v>375</v>
      </c>
    </row>
    <row r="10" spans="1:3" x14ac:dyDescent="0.25">
      <c r="A10" t="s">
        <v>118</v>
      </c>
      <c r="B10">
        <f>3*5</f>
        <v>15</v>
      </c>
      <c r="C10">
        <f t="shared" si="0"/>
        <v>375</v>
      </c>
    </row>
    <row r="11" spans="1:3" x14ac:dyDescent="0.25">
      <c r="A11" t="s">
        <v>119</v>
      </c>
      <c r="B11">
        <f>3*5</f>
        <v>15</v>
      </c>
      <c r="C11">
        <f t="shared" si="0"/>
        <v>375</v>
      </c>
    </row>
    <row r="12" spans="1:3" x14ac:dyDescent="0.25">
      <c r="A12" t="s">
        <v>120</v>
      </c>
      <c r="B12">
        <f>2*5</f>
        <v>10</v>
      </c>
      <c r="C12">
        <f t="shared" si="0"/>
        <v>250</v>
      </c>
    </row>
    <row r="13" spans="1:3" x14ac:dyDescent="0.25">
      <c r="A13" t="s">
        <v>121</v>
      </c>
      <c r="B13">
        <f>SUM(B7:B12)</f>
        <v>85</v>
      </c>
      <c r="C13">
        <f>B13*100</f>
        <v>8500</v>
      </c>
    </row>
    <row r="14" spans="1:3" x14ac:dyDescent="0.25">
      <c r="A14" t="s">
        <v>122</v>
      </c>
      <c r="B14">
        <f>4*5</f>
        <v>20</v>
      </c>
      <c r="C14">
        <f>B14*100</f>
        <v>2000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I j q V P u N H H a l A A A A 9 g A A A B I A H A B D b 2 5 m a W c v U G F j a 2 F n Z S 5 4 b W w g o h g A K K A U A A A A A A A A A A A A A A A A A A A A A A A A A A A A h Y 8 x D o I w G I W v Q r r T F j C G k J 8 y q J s k J i b G t S k V G q A Y W i x 3 c / B I X k G M o m 6 O 7 3 v f 8 N 7 9 e o N s b B v v I n u j O p 2 i A F P k S S 2 6 Q u k y R Y M 9 + T H K G O y 4 q H k p v U n W J h l N k a L K 2 n N C i H M O u w h 3 f U l C S g N y z L d 7 U c m W o 4 + s / s u + 0 s Z y L S R i c H i N Y S E O 6 B I v 4 g h T I D O E X O m v E E 5 7 n + 0 P h N X Q 2 K G X r J D + e g N k j k D e H 9 g D U E s D B B Q A A g A I A B S I 6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U i O p U K I p H u A 4 A A A A R A A A A E w A c A E Z v c m 1 1 b G F z L 1 N l Y 3 R p b 2 4 x L m 0 g o h g A K K A U A A A A A A A A A A A A A A A A A A A A A A A A A A A A K 0 5 N L s n M z 1 M I h t C G 1 g B Q S w E C L Q A U A A I A C A A U i O p U + 4 0 c d q U A A A D 2 A A A A E g A A A A A A A A A A A A A A A A A A A A A A Q 2 9 u Z m l n L 1 B h Y 2 t h Z 2 U u e G 1 s U E s B A i 0 A F A A C A A g A F I j q V A / K 6 a u k A A A A 6 Q A A A B M A A A A A A A A A A A A A A A A A 8 Q A A A F t D b 2 5 0 Z W 5 0 X 1 R 5 c G V z X S 5 4 b W x Q S w E C L Q A U A A I A C A A U i O p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A t R A h Z E T O k G 0 f W c E x s 4 8 1 w A A A A A C A A A A A A A Q Z g A A A A E A A C A A A A A P V 1 H 1 n A z A R P q 6 U J v 1 k m r g N 0 J D 7 M e 3 y I Z n 6 R 5 X y D F + C Q A A A A A O g A A A A A I A A C A A A A C C r m R + c x N d h s I g q d x m M v w 5 n 1 R + N S T e i K E W R Y 3 h V R G e d 1 A A A A B m q C V C 1 V s d 9 t 9 1 W 5 y + V O V O q M S Z l f i a k 4 X R j 3 w C d f V Z p z v i p W a l 1 5 Y y c x k c I 6 6 M X / o d o F T f h f h 2 z w p x H 0 l y G 2 h J r Q + n u h 4 1 e B s V b 4 k t c I M k + E A A A A C I e o s 4 X Y A f J G X Z 7 h C 0 3 1 V X t 2 o N h w B 8 p 6 u V A C L u M O 3 R d x b t 8 l N V O n B 8 R 4 4 Q m H j + d U B Z H J a 7 m z / A j 5 8 K T J q Q x u P 4 < / D a t a M a s h u p > 
</file>

<file path=customXml/itemProps1.xml><?xml version="1.0" encoding="utf-8"?>
<ds:datastoreItem xmlns:ds="http://schemas.openxmlformats.org/officeDocument/2006/customXml" ds:itemID="{BA91C613-BC4B-4951-B7F0-B020AAFE3AD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Bauteile</vt:lpstr>
      <vt:lpstr>Info</vt:lpstr>
      <vt:lpstr>Platinen</vt:lpstr>
      <vt:lpstr>Grob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Mueller, Carsten</cp:lastModifiedBy>
  <dcterms:created xsi:type="dcterms:W3CDTF">2022-01-02T16:25:15Z</dcterms:created>
  <dcterms:modified xsi:type="dcterms:W3CDTF">2023-01-12T07:55:34Z</dcterms:modified>
</cp:coreProperties>
</file>