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queryTables/queryTable1.xml" ContentType="application/vnd.openxmlformats-officedocument.spreadsheetml.query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AIR\Gebäude\SIS100_300\Trassen und Rohre\"/>
    </mc:Choice>
  </mc:AlternateContent>
  <bookViews>
    <workbookView xWindow="360" yWindow="135" windowWidth="15315" windowHeight="6405"/>
  </bookViews>
  <sheets>
    <sheet name="Nomensortiert" sheetId="5" r:id="rId1"/>
    <sheet name="Tabelle1" sheetId="1" r:id="rId2"/>
    <sheet name="Längensortiert" sheetId="6" r:id="rId3"/>
    <sheet name="Tabelle2" sheetId="2" r:id="rId4"/>
    <sheet name="Tabelle3" sheetId="3" r:id="rId5"/>
  </sheets>
  <definedNames>
    <definedName name="cable_list_10" localSheetId="1">Tabelle1!$A$1:$E$86</definedName>
    <definedName name="_xlnm.Print_Area" localSheetId="1">Tabelle1!$A$1:$G$87</definedName>
  </definedNames>
  <calcPr calcId="162913"/>
  <pivotCaches>
    <pivotCache cacheId="1" r:id="rId6"/>
  </pivotCaches>
</workbook>
</file>

<file path=xl/calcChain.xml><?xml version="1.0" encoding="utf-8"?>
<calcChain xmlns="http://schemas.openxmlformats.org/spreadsheetml/2006/main">
  <c r="D2" i="1" l="1"/>
  <c r="D87" i="1"/>
  <c r="D86" i="1"/>
  <c r="D85" i="1"/>
  <c r="D81" i="1"/>
  <c r="D82" i="1"/>
  <c r="D83" i="1"/>
  <c r="D84" i="1"/>
  <c r="D80" i="1"/>
  <c r="D79" i="1"/>
  <c r="D78" i="1"/>
  <c r="D74" i="1"/>
  <c r="D75" i="1"/>
  <c r="D76" i="1"/>
  <c r="D77" i="1"/>
  <c r="D73" i="1"/>
  <c r="D72" i="1"/>
  <c r="D71" i="1"/>
  <c r="D67" i="1"/>
  <c r="D68" i="1"/>
  <c r="D69" i="1"/>
  <c r="D70" i="1"/>
  <c r="D66" i="1"/>
  <c r="D65" i="1"/>
  <c r="D64" i="1"/>
  <c r="D63" i="1"/>
  <c r="D59" i="1"/>
  <c r="D60" i="1"/>
  <c r="D61" i="1"/>
  <c r="D62" i="1"/>
  <c r="D58" i="1"/>
  <c r="D57" i="1"/>
  <c r="D56" i="1"/>
  <c r="D52" i="1"/>
  <c r="D53" i="1"/>
  <c r="D54" i="1"/>
  <c r="D55" i="1"/>
  <c r="D51" i="1"/>
  <c r="D50" i="1"/>
  <c r="D49" i="1"/>
  <c r="D45" i="1"/>
  <c r="D46" i="1"/>
  <c r="D47" i="1"/>
  <c r="D48" i="1"/>
  <c r="D44" i="1"/>
  <c r="D43" i="1"/>
  <c r="D42" i="1"/>
  <c r="D38" i="1"/>
  <c r="D39" i="1"/>
  <c r="D40" i="1"/>
  <c r="D41" i="1"/>
  <c r="D37" i="1"/>
  <c r="D36" i="1"/>
  <c r="D35" i="1"/>
  <c r="D34" i="1"/>
  <c r="D33" i="1"/>
  <c r="D31" i="1"/>
  <c r="D32" i="1"/>
  <c r="D30" i="1"/>
  <c r="D29" i="1"/>
  <c r="D28" i="1"/>
  <c r="D24" i="1"/>
  <c r="D25" i="1"/>
  <c r="D26" i="1"/>
  <c r="D27" i="1"/>
  <c r="D23" i="1"/>
  <c r="D22" i="1"/>
  <c r="D21" i="1"/>
  <c r="D17" i="1"/>
  <c r="D18" i="1"/>
  <c r="D19" i="1"/>
  <c r="D20" i="1"/>
  <c r="D15" i="1"/>
  <c r="D10" i="1"/>
  <c r="D11" i="1"/>
  <c r="D12" i="1"/>
  <c r="D16" i="1"/>
  <c r="D14" i="1"/>
  <c r="D13" i="1"/>
  <c r="D9" i="1"/>
  <c r="D8" i="1"/>
  <c r="D7" i="1"/>
  <c r="D6" i="1"/>
  <c r="D3" i="1"/>
  <c r="D4" i="1"/>
  <c r="D5" i="1"/>
</calcChain>
</file>

<file path=xl/connections.xml><?xml version="1.0" encoding="utf-8"?>
<connections xmlns="http://schemas.openxmlformats.org/spreadsheetml/2006/main">
  <connection id="1" name="cable_list(10)" type="6" refreshedVersion="4" background="1" saveData="1">
    <textPr codePage="65001" sourceFile="E:\FAIR\Gebäude\SIS100_300\Trassen und Rohre\cable_list(10).csv" decimal="," thousands="." semicolon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<sst xmlns="http://schemas.openxmlformats.org/spreadsheetml/2006/main" count="524" uniqueCount="222">
  <si>
    <t>Start Room</t>
  </si>
  <si>
    <t>Start Nomenclature</t>
  </si>
  <si>
    <t>Target Nomenclature</t>
  </si>
  <si>
    <t>Length [m](measured+optimized)(used for 2018 cost estimation)</t>
  </si>
  <si>
    <t>Sum Anzahl Kabel</t>
  </si>
  <si>
    <t>K0923A.U30.222</t>
  </si>
  <si>
    <t>1S29DX1.GV</t>
  </si>
  <si>
    <t>LIBH-1S29-B</t>
  </si>
  <si>
    <t>1S2ADX1.GV</t>
  </si>
  <si>
    <t>K0923A.U30.120</t>
  </si>
  <si>
    <t>1S5ADX1.GV</t>
  </si>
  <si>
    <t>LIBH-1S59-B</t>
  </si>
  <si>
    <t>1S2BDX1.GV</t>
  </si>
  <si>
    <t>1S2DDX1.GV</t>
  </si>
  <si>
    <t>LIBH-1S2C-E1</t>
  </si>
  <si>
    <t>1S53DX1.GV</t>
  </si>
  <si>
    <t>LIBH-1S52-5</t>
  </si>
  <si>
    <t>1S5DDX1.GV</t>
  </si>
  <si>
    <t>LIBH-1S5C-E1</t>
  </si>
  <si>
    <t>1S59DX1.GV</t>
  </si>
  <si>
    <t>K0923A.U30.122</t>
  </si>
  <si>
    <t>1S6ADX1.GV</t>
  </si>
  <si>
    <t>LIBH-1S69-B</t>
  </si>
  <si>
    <t>1S2CDX1.GV</t>
  </si>
  <si>
    <t>1S63DX1.GV</t>
  </si>
  <si>
    <t>LIBH-1S62-5</t>
  </si>
  <si>
    <t>1S52DX1.GV</t>
  </si>
  <si>
    <t>1S52DX2.GV</t>
  </si>
  <si>
    <t>1S5CDX1.GV</t>
  </si>
  <si>
    <t>1S69DX1.GV</t>
  </si>
  <si>
    <t>1S62DX1.GV</t>
  </si>
  <si>
    <t>1S55DX1.GV</t>
  </si>
  <si>
    <t>K0923A.U30.320</t>
  </si>
  <si>
    <t>1S38DX1.GV</t>
  </si>
  <si>
    <t>LIBH-1S36-8</t>
  </si>
  <si>
    <t>1S5BDX1.GV</t>
  </si>
  <si>
    <t>K0923A.U30.220</t>
  </si>
  <si>
    <t>1S12DX1.GV</t>
  </si>
  <si>
    <t>LIBH-1S12-5</t>
  </si>
  <si>
    <t>1S18DX1.GV</t>
  </si>
  <si>
    <t>LIBH-1S16-8</t>
  </si>
  <si>
    <t>1S54DX1.GV</t>
  </si>
  <si>
    <t>K0923A.U30.322</t>
  </si>
  <si>
    <t>1S42DX1.GV</t>
  </si>
  <si>
    <t>LIBH-1S42-5</t>
  </si>
  <si>
    <t>1S5EDX1.GV</t>
  </si>
  <si>
    <t>1S67DX1.GV</t>
  </si>
  <si>
    <t>LIBH-1S66-8</t>
  </si>
  <si>
    <t>1S33DX1.GV</t>
  </si>
  <si>
    <t>LIBH-1S32-5</t>
  </si>
  <si>
    <t>1S37DX1.GV</t>
  </si>
  <si>
    <t>1S39DX1.GV</t>
  </si>
  <si>
    <t>LIBH-1S39-B</t>
  </si>
  <si>
    <t>1S48DX1.GV</t>
  </si>
  <si>
    <t>LIBH-1S46-8</t>
  </si>
  <si>
    <t>1S56DX1.GV</t>
  </si>
  <si>
    <t>LIBH-1S56-8</t>
  </si>
  <si>
    <t>1S19DX1.GV</t>
  </si>
  <si>
    <t>LIBH-1S19-B</t>
  </si>
  <si>
    <t>1S23DX1.GV</t>
  </si>
  <si>
    <t>LIBH-1S22-5</t>
  </si>
  <si>
    <t>1S27DX1.GV</t>
  </si>
  <si>
    <t>LIBH-1S26-8</t>
  </si>
  <si>
    <t>1S28DX1.GV</t>
  </si>
  <si>
    <t>1S32DX1.GV</t>
  </si>
  <si>
    <t>1S51DX1.GV</t>
  </si>
  <si>
    <t>LIBH-1S4C-E1</t>
  </si>
  <si>
    <t>1S13DX1.GV</t>
  </si>
  <si>
    <t>1S17DX1.GV</t>
  </si>
  <si>
    <t>1S22DX1.GV</t>
  </si>
  <si>
    <t>1S49DX1.GV</t>
  </si>
  <si>
    <t>LIBH-1S49-B</t>
  </si>
  <si>
    <t>1S58DX1.GV</t>
  </si>
  <si>
    <t>1S61DX1.GV</t>
  </si>
  <si>
    <t>1S68DX1.GV</t>
  </si>
  <si>
    <t>1S21DX1.GV</t>
  </si>
  <si>
    <t>LIBH-1S1C-E1</t>
  </si>
  <si>
    <t>1S31DX1.GV</t>
  </si>
  <si>
    <t>1S34DX1.GV</t>
  </si>
  <si>
    <t>1S36DX1.GV</t>
  </si>
  <si>
    <t>1S43DX1.GV</t>
  </si>
  <si>
    <t>1S57DX1.GV</t>
  </si>
  <si>
    <t>1S1ADX1.GV</t>
  </si>
  <si>
    <t>1S26DX1.GV</t>
  </si>
  <si>
    <t>1S3ADX1.GV</t>
  </si>
  <si>
    <t>1S66DX1.GV</t>
  </si>
  <si>
    <t>1S6BDX1.GV</t>
  </si>
  <si>
    <t>1S16DX1.GV</t>
  </si>
  <si>
    <t>1S24DX1.GV</t>
  </si>
  <si>
    <t>1S41DX1.GV</t>
  </si>
  <si>
    <t>LIBH-1S3C-E1</t>
  </si>
  <si>
    <t>1S64DX1.GV</t>
  </si>
  <si>
    <t>1S11DX1.GV</t>
  </si>
  <si>
    <t>LIBH-1S6C-E1</t>
  </si>
  <si>
    <t>1S14DX1.GV</t>
  </si>
  <si>
    <t>1S2EDX1.GV</t>
  </si>
  <si>
    <t>1S3DDX1.GV</t>
  </si>
  <si>
    <t>1S44DX1.GV</t>
  </si>
  <si>
    <t>1S47DX1.GV</t>
  </si>
  <si>
    <t>1S4ADX1.GV</t>
  </si>
  <si>
    <t>1S1EDX1.GV</t>
  </si>
  <si>
    <t>1S35DX1.GV</t>
  </si>
  <si>
    <t>1S3BDX1.GV</t>
  </si>
  <si>
    <t>1S6CDX1.GV</t>
  </si>
  <si>
    <t>1S6DDX1.GV</t>
  </si>
  <si>
    <t>1S15DX1.GV</t>
  </si>
  <si>
    <t>1S1BDX1.GV</t>
  </si>
  <si>
    <t>1S1DDX1.GV</t>
  </si>
  <si>
    <t>1S25DX1.GV</t>
  </si>
  <si>
    <t>1S3EDX1.GV</t>
  </si>
  <si>
    <t>1S46DX1.GV</t>
  </si>
  <si>
    <t>1S65DX1.GV</t>
  </si>
  <si>
    <t>1S4EDX1.GV</t>
  </si>
  <si>
    <t>1S3CDX1.GV</t>
  </si>
  <si>
    <t>1S4BDX1.GV</t>
  </si>
  <si>
    <t>1S6EDX1.GV</t>
  </si>
  <si>
    <t>1S45DX1.GV</t>
  </si>
  <si>
    <t>1S1CDX1.GV</t>
  </si>
  <si>
    <t>1S4CDX1.GV</t>
  </si>
  <si>
    <t>1S4DDX1.GV</t>
  </si>
  <si>
    <t>Gesamtergebnis</t>
  </si>
  <si>
    <t>Summe von Length [m](measured+optimized)(used for 2018 cost estimation)</t>
  </si>
  <si>
    <t>Ergebnis</t>
  </si>
  <si>
    <t>Durchbruch</t>
  </si>
  <si>
    <t>Nische</t>
  </si>
  <si>
    <t>1S12.NISCHE.A6</t>
  </si>
  <si>
    <t>1S18.NISCHE.A16a</t>
  </si>
  <si>
    <t>1S13.NISCHE.A8</t>
  </si>
  <si>
    <t>1S15.NISCHE.A12</t>
  </si>
  <si>
    <t>1S14.NISCHE.A10</t>
  </si>
  <si>
    <t>1S16.NISCHE.A13a</t>
  </si>
  <si>
    <t>1S17.NISCHE.A15</t>
  </si>
  <si>
    <t>1S19.NISCHE.A18</t>
  </si>
  <si>
    <t>1.8 (A22-23)</t>
  </si>
  <si>
    <t>1S1C.NISCHE.A22a</t>
  </si>
  <si>
    <t>1S1E.NISCHE.A26</t>
  </si>
  <si>
    <t>1S21.NISCHE.A28</t>
  </si>
  <si>
    <t>1S1B.NISCHE.A21</t>
  </si>
  <si>
    <t>1S1D.NISCHE.A24</t>
  </si>
  <si>
    <t>1S1A.NISCHE.A19a</t>
  </si>
  <si>
    <t>1S25.NISCHE.A36</t>
  </si>
  <si>
    <t>2.3 A35</t>
  </si>
  <si>
    <t>1S24.NISCHE.A34</t>
  </si>
  <si>
    <t>1S23.NISCHE.A32</t>
  </si>
  <si>
    <t>1S22.NISCHE.A30</t>
  </si>
  <si>
    <t>1S26.NISCHE.A37a</t>
  </si>
  <si>
    <t>1S27.NISCHE.A39</t>
  </si>
  <si>
    <t>1S28.NISCHE.A40a</t>
  </si>
  <si>
    <t>1S29.NISCHE.A42</t>
  </si>
  <si>
    <t>1S31.NISCHE.A52</t>
  </si>
  <si>
    <t>1S2C.NISCHE.A46a</t>
  </si>
  <si>
    <t>2.7  (A47-48)</t>
  </si>
  <si>
    <t>1S2B.NISCHE.A45</t>
  </si>
  <si>
    <t>1S2A.NISCHE.A43a</t>
  </si>
  <si>
    <t>1S2D.NISCHE.A48</t>
  </si>
  <si>
    <t>1S2E.NISCHE.A50</t>
  </si>
  <si>
    <t>1S33.NISCHE.A56</t>
  </si>
  <si>
    <t>3.2 (A56-58)</t>
  </si>
  <si>
    <t>1S32.NISCHE.A54</t>
  </si>
  <si>
    <t>1S34.NISCHE.A58</t>
  </si>
  <si>
    <t>1S35.NISCHE.A60</t>
  </si>
  <si>
    <t>1S36.NISCHE.A61a</t>
  </si>
  <si>
    <t>1S37.NISCHE.A63</t>
  </si>
  <si>
    <t>1S3C.NISCHE.A70a</t>
  </si>
  <si>
    <t>3.8 (A69-71)</t>
  </si>
  <si>
    <t>1S3B.NISCHE.A69</t>
  </si>
  <si>
    <t>1S3A.NISCHE.A67a</t>
  </si>
  <si>
    <t>1S39.NISCHE.A66</t>
  </si>
  <si>
    <t>1S38.NISCHE.A64a</t>
  </si>
  <si>
    <t>1S3D.NISCHE.A72</t>
  </si>
  <si>
    <t>1S3E.NISCHE.A74</t>
  </si>
  <si>
    <t xml:space="preserve">1S41.NISCHE.A76 </t>
  </si>
  <si>
    <t>1S45.NISCHE.A84</t>
  </si>
  <si>
    <t>4.4 (A82-84)</t>
  </si>
  <si>
    <t>1S44.NISCHE.A82</t>
  </si>
  <si>
    <t>1S43.NISCHE.A80</t>
  </si>
  <si>
    <t>1S42.NISCHE.A78</t>
  </si>
  <si>
    <t>1S46.NISCHE.A85a</t>
  </si>
  <si>
    <t>1S47.NISCHE.A87</t>
  </si>
  <si>
    <t>1S48.NISCHE.A88a</t>
  </si>
  <si>
    <t>4.8 (A95-96)</t>
  </si>
  <si>
    <t>1S4C.NISCHE.A94a</t>
  </si>
  <si>
    <t>1S4B.NISCHE.A93</t>
  </si>
  <si>
    <t>1S4A.NISCHE.A91a</t>
  </si>
  <si>
    <t>1S49.NISCHE.A90</t>
  </si>
  <si>
    <t>1S4D.NISCHE.A96</t>
  </si>
  <si>
    <t>1S4E.NISCHE.A98</t>
  </si>
  <si>
    <t>1S51.NISCHE.A100</t>
  </si>
  <si>
    <t>5.4 (A107-108)</t>
  </si>
  <si>
    <t>1S54.NISCHE.A106</t>
  </si>
  <si>
    <t xml:space="preserve">1S52.NISCHE.A102 </t>
  </si>
  <si>
    <t>1S53.NISCHE.A104</t>
  </si>
  <si>
    <t>1S55.NISCHE.A108</t>
  </si>
  <si>
    <t>1S56.NISCHE.A109a</t>
  </si>
  <si>
    <t>1S57.NISCHE.A111</t>
  </si>
  <si>
    <t>5.8 (A118-119)</t>
  </si>
  <si>
    <t>1S5C.NISCHE.A118a</t>
  </si>
  <si>
    <t>1S5B.NISCHE.A117</t>
  </si>
  <si>
    <t>1S5A.NISCHE.A115a</t>
  </si>
  <si>
    <t>1S59.NISCHE.A114</t>
  </si>
  <si>
    <t>1S58.NISCHE.A112a</t>
  </si>
  <si>
    <t>1S5D.NISCHE.A120</t>
  </si>
  <si>
    <t>1S5E.NISCHE.A122</t>
  </si>
  <si>
    <t>1S61.NISCHE.A124</t>
  </si>
  <si>
    <t>6.4 (A131-132)</t>
  </si>
  <si>
    <t>1S65.NISCHE.A132</t>
  </si>
  <si>
    <t>1S64.NISCHE.A130</t>
  </si>
  <si>
    <t>1S63.NISCHE.A128</t>
  </si>
  <si>
    <t>1S62.NISCHE.A126</t>
  </si>
  <si>
    <t>1S66.NISCHE.A133a</t>
  </si>
  <si>
    <t>1S67.NISCHE.A135</t>
  </si>
  <si>
    <t>1S68.NISCHE.A136a</t>
  </si>
  <si>
    <t>1S6C.NISCHE.A142a</t>
  </si>
  <si>
    <t>1S6B.NISCHE.A141</t>
  </si>
  <si>
    <t>1S6A.NISCHE.A139a</t>
  </si>
  <si>
    <t>1S69.NISCHE.A138</t>
  </si>
  <si>
    <t>1S6D.NISCHE.A144</t>
  </si>
  <si>
    <t>1S6E.NISCHE.A2</t>
  </si>
  <si>
    <t>1S11.NISCHE.A4</t>
  </si>
  <si>
    <t>s.ob.</t>
  </si>
  <si>
    <t>6.8 (A142-144)</t>
  </si>
  <si>
    <t>1.3.1 (A9-10)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</si>
</sst>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u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6" tint="-0.249977111117893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1" xfId="0" pivotButton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NumberFormat="1" applyBorder="1"/>
    <xf numFmtId="0" fontId="0" fillId="0" borderId="4" xfId="0" applyNumberFormat="1" applyBorder="1"/>
    <xf numFmtId="0" fontId="0" fillId="0" borderId="6" xfId="0" applyNumberFormat="1" applyBorder="1"/>
    <xf numFmtId="0" fontId="0" fillId="3" borderId="0" xfId="0" applyFill="1"/>
    <xf numFmtId="0" fontId="4" fillId="0" borderId="0" xfId="0" applyFont="1"/>
    <xf numFmtId="0" fontId="0" fillId="4" borderId="0" xfId="0" applyFill="1"/>
    <xf numFmtId="0" fontId="5" fillId="0" borderId="0" xfId="1" applyAlignment="1">
      <alignment vertical="center" wrapText="1"/>
    </xf>
    <xf numFmtId="0" fontId="5" fillId="0" borderId="0" xfId="1"/>
    <xf numFmtId="0" fontId="6" fillId="0" borderId="0" xfId="0" applyFont="1"/>
    <xf numFmtId="0" fontId="0" fillId="5" borderId="0" xfId="0" applyFill="1"/>
    <xf numFmtId="0" fontId="3" fillId="5" borderId="0" xfId="0" applyFont="1" applyFill="1"/>
    <xf numFmtId="0" fontId="0" fillId="0" borderId="7" xfId="0" applyBorder="1"/>
    <xf numFmtId="0" fontId="4" fillId="0" borderId="7" xfId="0" applyFont="1" applyBorder="1"/>
    <xf numFmtId="0" fontId="5" fillId="0" borderId="7" xfId="1" applyBorder="1"/>
    <xf numFmtId="0" fontId="6" fillId="0" borderId="7" xfId="0" applyFont="1" applyBorder="1"/>
    <xf numFmtId="16" fontId="4" fillId="0" borderId="0" xfId="0" applyNumberFormat="1" applyFont="1"/>
    <xf numFmtId="0" fontId="2" fillId="4" borderId="0" xfId="0" applyFont="1" applyFill="1"/>
    <xf numFmtId="0" fontId="0" fillId="0" borderId="8" xfId="0" applyBorder="1"/>
    <xf numFmtId="16" fontId="4" fillId="0" borderId="8" xfId="0" applyNumberFormat="1" applyFont="1" applyBorder="1"/>
    <xf numFmtId="0" fontId="5" fillId="0" borderId="8" xfId="1" applyBorder="1"/>
    <xf numFmtId="0" fontId="5" fillId="0" borderId="9" xfId="1" applyBorder="1"/>
    <xf numFmtId="0" fontId="4" fillId="0" borderId="0" xfId="0" applyFont="1" applyFill="1" applyBorder="1"/>
    <xf numFmtId="0" fontId="4" fillId="0" borderId="7" xfId="0" applyFont="1" applyFill="1" applyBorder="1"/>
    <xf numFmtId="16" fontId="6" fillId="5" borderId="0" xfId="0" applyNumberFormat="1" applyFont="1" applyFill="1"/>
    <xf numFmtId="0" fontId="5" fillId="4" borderId="0" xfId="1" applyFill="1"/>
    <xf numFmtId="0" fontId="6" fillId="5" borderId="0" xfId="0" applyFont="1" applyFill="1"/>
    <xf numFmtId="0" fontId="5" fillId="5" borderId="0" xfId="1" applyFill="1"/>
    <xf numFmtId="0" fontId="2" fillId="4" borderId="0" xfId="0" applyFont="1" applyFill="1" applyBorder="1"/>
    <xf numFmtId="0" fontId="7" fillId="4" borderId="0" xfId="1" applyFont="1" applyFill="1"/>
    <xf numFmtId="0" fontId="4" fillId="0" borderId="8" xfId="0" applyFont="1" applyBorder="1"/>
    <xf numFmtId="16" fontId="6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1" applyFont="1"/>
    <xf numFmtId="1" fontId="9" fillId="0" borderId="0" xfId="0" applyNumberFormat="1" applyFont="1" applyAlignment="1">
      <alignment horizontal="left"/>
    </xf>
    <xf numFmtId="1" fontId="9" fillId="0" borderId="7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2" fillId="4" borderId="0" xfId="0" applyNumberFormat="1" applyFont="1" applyFill="1" applyAlignment="1">
      <alignment horizontal="right"/>
    </xf>
    <xf numFmtId="1" fontId="4" fillId="0" borderId="7" xfId="0" applyNumberFormat="1" applyFont="1" applyBorder="1" applyAlignment="1">
      <alignment horizontal="right"/>
    </xf>
    <xf numFmtId="1" fontId="2" fillId="5" borderId="0" xfId="0" applyNumberFormat="1" applyFont="1" applyFill="1" applyAlignment="1">
      <alignment horizontal="right"/>
    </xf>
    <xf numFmtId="1" fontId="6" fillId="0" borderId="0" xfId="0" applyNumberFormat="1" applyFont="1" applyAlignment="1">
      <alignment horizontal="right"/>
    </xf>
    <xf numFmtId="1" fontId="6" fillId="0" borderId="7" xfId="0" applyNumberFormat="1" applyFont="1" applyBorder="1" applyAlignment="1">
      <alignment horizontal="right"/>
    </xf>
    <xf numFmtId="16" fontId="2" fillId="4" borderId="0" xfId="0" applyNumberFormat="1" applyFont="1" applyFill="1"/>
    <xf numFmtId="1" fontId="4" fillId="0" borderId="8" xfId="0" applyNumberFormat="1" applyFont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1" fontId="4" fillId="0" borderId="0" xfId="0" applyNumberFormat="1" applyFont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/>
    </xf>
    <xf numFmtId="1" fontId="1" fillId="5" borderId="0" xfId="0" applyNumberFormat="1" applyFont="1" applyFill="1" applyAlignment="1">
      <alignment horizontal="right"/>
    </xf>
    <xf numFmtId="0" fontId="5" fillId="0" borderId="10" xfId="1" applyBorder="1" applyAlignment="1">
      <alignment horizontal="center" vertical="center"/>
    </xf>
    <xf numFmtId="0" fontId="5" fillId="0" borderId="0" xfId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016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Längen</a:t>
            </a:r>
            <a:r>
              <a:rPr lang="en-US" baseline="0"/>
              <a:t> Kabel BEA#5 aus LpH5-ES-Plan geschätzt: alle  zu 100m gesetzt!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2284911028365124E-2"/>
          <c:y val="8.8891125276129135E-2"/>
          <c:w val="0.86971482936514721"/>
          <c:h val="0.768901836385087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Tabelle1!$D$1</c:f>
              <c:strCache>
                <c:ptCount val="1"/>
                <c:pt idx="0">
                  <c:v>Length [m](measured+optimized)(used for 2018 cost estimation)</c:v>
                </c:pt>
              </c:strCache>
            </c:strRef>
          </c:tx>
          <c:invertIfNegative val="0"/>
          <c:dPt>
            <c:idx val="12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2-D85F-4E81-9385-E484A160B950}"/>
              </c:ext>
            </c:extLst>
          </c:dPt>
          <c:dPt>
            <c:idx val="13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D85F-4E81-9385-E484A160B950}"/>
              </c:ext>
            </c:extLst>
          </c:dPt>
          <c:dPt>
            <c:idx val="26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3-D85F-4E81-9385-E484A160B950}"/>
              </c:ext>
            </c:extLst>
          </c:dPt>
          <c:dPt>
            <c:idx val="27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4-D85F-4E81-9385-E484A160B950}"/>
              </c:ext>
            </c:extLst>
          </c:dPt>
          <c:dPt>
            <c:idx val="40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D85F-4E81-9385-E484A160B950}"/>
              </c:ext>
            </c:extLst>
          </c:dPt>
          <c:dPt>
            <c:idx val="41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6-D85F-4E81-9385-E484A160B950}"/>
              </c:ext>
            </c:extLst>
          </c:dPt>
          <c:dPt>
            <c:idx val="54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7-D85F-4E81-9385-E484A160B950}"/>
              </c:ext>
            </c:extLst>
          </c:dPt>
          <c:dPt>
            <c:idx val="55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8-D85F-4E81-9385-E484A160B950}"/>
              </c:ext>
            </c:extLst>
          </c:dPt>
          <c:dPt>
            <c:idx val="69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9-D85F-4E81-9385-E484A160B950}"/>
              </c:ext>
            </c:extLst>
          </c:dPt>
          <c:dPt>
            <c:idx val="70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A-D85F-4E81-9385-E484A160B950}"/>
              </c:ext>
            </c:extLst>
          </c:dPt>
          <c:dPt>
            <c:idx val="83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B-D85F-4E81-9385-E484A160B950}"/>
              </c:ext>
            </c:extLst>
          </c:dPt>
          <c:dPt>
            <c:idx val="84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C-D85F-4E81-9385-E484A160B950}"/>
              </c:ext>
            </c:extLst>
          </c:dPt>
          <c:cat>
            <c:strRef>
              <c:f>Tabelle1!$B$2:$B$86</c:f>
              <c:strCache>
                <c:ptCount val="85"/>
                <c:pt idx="0">
                  <c:v>1S11DX1.GV</c:v>
                </c:pt>
                <c:pt idx="1">
                  <c:v>1S12DX1.GV</c:v>
                </c:pt>
                <c:pt idx="2">
                  <c:v>1S13DX1.GV</c:v>
                </c:pt>
                <c:pt idx="3">
                  <c:v>1S14DX1.GV</c:v>
                </c:pt>
                <c:pt idx="4">
                  <c:v>1S15DX1.GV</c:v>
                </c:pt>
                <c:pt idx="5">
                  <c:v>1S16DX1.GV</c:v>
                </c:pt>
                <c:pt idx="6">
                  <c:v>1S17DX1.GV</c:v>
                </c:pt>
                <c:pt idx="7">
                  <c:v>1S18DX1.GV</c:v>
                </c:pt>
                <c:pt idx="8">
                  <c:v>1S19DX1.GV</c:v>
                </c:pt>
                <c:pt idx="9">
                  <c:v>1S1ADX1.GV</c:v>
                </c:pt>
                <c:pt idx="10">
                  <c:v>1S1BDX1.GV</c:v>
                </c:pt>
                <c:pt idx="11">
                  <c:v>1S1CDX1.GV</c:v>
                </c:pt>
                <c:pt idx="12">
                  <c:v>1S1DDX1.GV</c:v>
                </c:pt>
                <c:pt idx="13">
                  <c:v>1S1EDX1.GV</c:v>
                </c:pt>
                <c:pt idx="14">
                  <c:v>1S21DX1.GV</c:v>
                </c:pt>
                <c:pt idx="15">
                  <c:v>1S22DX1.GV</c:v>
                </c:pt>
                <c:pt idx="16">
                  <c:v>1S23DX1.GV</c:v>
                </c:pt>
                <c:pt idx="17">
                  <c:v>1S24DX1.GV</c:v>
                </c:pt>
                <c:pt idx="18">
                  <c:v>1S25DX1.GV</c:v>
                </c:pt>
                <c:pt idx="19">
                  <c:v>1S26DX1.GV</c:v>
                </c:pt>
                <c:pt idx="20">
                  <c:v>1S27DX1.GV</c:v>
                </c:pt>
                <c:pt idx="21">
                  <c:v>1S28DX1.GV</c:v>
                </c:pt>
                <c:pt idx="22">
                  <c:v>1S29DX1.GV</c:v>
                </c:pt>
                <c:pt idx="23">
                  <c:v>1S2ADX1.GV</c:v>
                </c:pt>
                <c:pt idx="24">
                  <c:v>1S2BDX1.GV</c:v>
                </c:pt>
                <c:pt idx="25">
                  <c:v>1S2CDX1.GV</c:v>
                </c:pt>
                <c:pt idx="26">
                  <c:v>1S2DDX1.GV</c:v>
                </c:pt>
                <c:pt idx="27">
                  <c:v>1S2EDX1.GV</c:v>
                </c:pt>
                <c:pt idx="28">
                  <c:v>1S31DX1.GV</c:v>
                </c:pt>
                <c:pt idx="29">
                  <c:v>1S32DX1.GV</c:v>
                </c:pt>
                <c:pt idx="30">
                  <c:v>1S33DX1.GV</c:v>
                </c:pt>
                <c:pt idx="31">
                  <c:v>1S34DX1.GV</c:v>
                </c:pt>
                <c:pt idx="32">
                  <c:v>1S35DX1.GV</c:v>
                </c:pt>
                <c:pt idx="33">
                  <c:v>1S36DX1.GV</c:v>
                </c:pt>
                <c:pt idx="34">
                  <c:v>1S37DX1.GV</c:v>
                </c:pt>
                <c:pt idx="35">
                  <c:v>1S38DX1.GV</c:v>
                </c:pt>
                <c:pt idx="36">
                  <c:v>1S39DX1.GV</c:v>
                </c:pt>
                <c:pt idx="37">
                  <c:v>1S3ADX1.GV</c:v>
                </c:pt>
                <c:pt idx="38">
                  <c:v>1S3BDX1.GV</c:v>
                </c:pt>
                <c:pt idx="39">
                  <c:v>1S3CDX1.GV</c:v>
                </c:pt>
                <c:pt idx="40">
                  <c:v>1S3DDX1.GV</c:v>
                </c:pt>
                <c:pt idx="41">
                  <c:v>1S3EDX1.GV</c:v>
                </c:pt>
                <c:pt idx="42">
                  <c:v>1S41DX1.GV</c:v>
                </c:pt>
                <c:pt idx="43">
                  <c:v>1S42DX1.GV</c:v>
                </c:pt>
                <c:pt idx="44">
                  <c:v>1S43DX1.GV</c:v>
                </c:pt>
                <c:pt idx="45">
                  <c:v>1S44DX1.GV</c:v>
                </c:pt>
                <c:pt idx="46">
                  <c:v>1S45DX1.GV</c:v>
                </c:pt>
                <c:pt idx="47">
                  <c:v>1S46DX1.GV</c:v>
                </c:pt>
                <c:pt idx="48">
                  <c:v>1S47DX1.GV</c:v>
                </c:pt>
                <c:pt idx="49">
                  <c:v>1S48DX1.GV</c:v>
                </c:pt>
                <c:pt idx="50">
                  <c:v>1S49DX1.GV</c:v>
                </c:pt>
                <c:pt idx="51">
                  <c:v>1S4ADX1.GV</c:v>
                </c:pt>
                <c:pt idx="52">
                  <c:v>1S4BDX1.GV</c:v>
                </c:pt>
                <c:pt idx="53">
                  <c:v>1S4CDX1.GV</c:v>
                </c:pt>
                <c:pt idx="54">
                  <c:v>1S4DDX1.GV</c:v>
                </c:pt>
                <c:pt idx="55">
                  <c:v>1S4EDX1.GV</c:v>
                </c:pt>
                <c:pt idx="56">
                  <c:v>1S51DX1.GV</c:v>
                </c:pt>
                <c:pt idx="57">
                  <c:v>1S52DX1.GV</c:v>
                </c:pt>
                <c:pt idx="58">
                  <c:v>1S52DX2.GV</c:v>
                </c:pt>
                <c:pt idx="59">
                  <c:v>1S53DX1.GV</c:v>
                </c:pt>
                <c:pt idx="60">
                  <c:v>1S54DX1.GV</c:v>
                </c:pt>
                <c:pt idx="61">
                  <c:v>1S55DX1.GV</c:v>
                </c:pt>
                <c:pt idx="62">
                  <c:v>1S56DX1.GV</c:v>
                </c:pt>
                <c:pt idx="63">
                  <c:v>1S57DX1.GV</c:v>
                </c:pt>
                <c:pt idx="64">
                  <c:v>1S58DX1.GV</c:v>
                </c:pt>
                <c:pt idx="65">
                  <c:v>1S59DX1.GV</c:v>
                </c:pt>
                <c:pt idx="66">
                  <c:v>1S5ADX1.GV</c:v>
                </c:pt>
                <c:pt idx="67">
                  <c:v>1S5BDX1.GV</c:v>
                </c:pt>
                <c:pt idx="68">
                  <c:v>1S5CDX1.GV</c:v>
                </c:pt>
                <c:pt idx="69">
                  <c:v>1S5DDX1.GV</c:v>
                </c:pt>
                <c:pt idx="70">
                  <c:v>1S5EDX1.GV</c:v>
                </c:pt>
                <c:pt idx="71">
                  <c:v>1S61DX1.GV</c:v>
                </c:pt>
                <c:pt idx="72">
                  <c:v>1S62DX1.GV</c:v>
                </c:pt>
                <c:pt idx="73">
                  <c:v>1S63DX1.GV</c:v>
                </c:pt>
                <c:pt idx="74">
                  <c:v>1S64DX1.GV</c:v>
                </c:pt>
                <c:pt idx="75">
                  <c:v>1S65DX1.GV</c:v>
                </c:pt>
                <c:pt idx="76">
                  <c:v>1S66DX1.GV</c:v>
                </c:pt>
                <c:pt idx="77">
                  <c:v>1S67DX1.GV</c:v>
                </c:pt>
                <c:pt idx="78">
                  <c:v>1S68DX1.GV</c:v>
                </c:pt>
                <c:pt idx="79">
                  <c:v>1S69DX1.GV</c:v>
                </c:pt>
                <c:pt idx="80">
                  <c:v>1S6ADX1.GV</c:v>
                </c:pt>
                <c:pt idx="81">
                  <c:v>1S6BDX1.GV</c:v>
                </c:pt>
                <c:pt idx="82">
                  <c:v>1S6CDX1.GV</c:v>
                </c:pt>
                <c:pt idx="83">
                  <c:v>1S6DDX1.GV</c:v>
                </c:pt>
                <c:pt idx="84">
                  <c:v>1S6EDX1.GV</c:v>
                </c:pt>
              </c:strCache>
            </c:strRef>
          </c:cat>
          <c:val>
            <c:numRef>
              <c:f>Tabelle1!$D$2:$D$86</c:f>
              <c:numCache>
                <c:formatCode>0</c:formatCode>
                <c:ptCount val="85"/>
                <c:pt idx="0">
                  <c:v>73.19</c:v>
                </c:pt>
                <c:pt idx="1">
                  <c:v>57.914000000000001</c:v>
                </c:pt>
                <c:pt idx="2">
                  <c:v>45.183999999999997</c:v>
                </c:pt>
                <c:pt idx="3">
                  <c:v>37.545999999999999</c:v>
                </c:pt>
                <c:pt idx="4">
                  <c:v>50.275999999999996</c:v>
                </c:pt>
                <c:pt idx="5">
                  <c:v>63.006</c:v>
                </c:pt>
                <c:pt idx="6">
                  <c:v>75.736000000000004</c:v>
                </c:pt>
                <c:pt idx="7">
                  <c:v>88.466000000000008</c:v>
                </c:pt>
                <c:pt idx="8">
                  <c:v>66.19</c:v>
                </c:pt>
                <c:pt idx="9">
                  <c:v>53.46</c:v>
                </c:pt>
                <c:pt idx="10">
                  <c:v>40.730000000000004</c:v>
                </c:pt>
                <c:pt idx="11">
                  <c:v>28</c:v>
                </c:pt>
                <c:pt idx="12">
                  <c:v>40.730000000000004</c:v>
                </c:pt>
                <c:pt idx="13">
                  <c:v>56.006</c:v>
                </c:pt>
                <c:pt idx="14">
                  <c:v>66.19</c:v>
                </c:pt>
                <c:pt idx="15">
                  <c:v>68.644000000000005</c:v>
                </c:pt>
                <c:pt idx="16">
                  <c:v>55.914000000000001</c:v>
                </c:pt>
                <c:pt idx="17">
                  <c:v>43.183999999999997</c:v>
                </c:pt>
                <c:pt idx="18">
                  <c:v>35.545999999999999</c:v>
                </c:pt>
                <c:pt idx="19">
                  <c:v>48.275999999999996</c:v>
                </c:pt>
                <c:pt idx="20">
                  <c:v>61.006</c:v>
                </c:pt>
                <c:pt idx="21">
                  <c:v>73.736000000000004</c:v>
                </c:pt>
                <c:pt idx="22">
                  <c:v>80.19</c:v>
                </c:pt>
                <c:pt idx="23">
                  <c:v>67.460000000000008</c:v>
                </c:pt>
                <c:pt idx="24">
                  <c:v>54.730000000000004</c:v>
                </c:pt>
                <c:pt idx="25">
                  <c:v>42</c:v>
                </c:pt>
                <c:pt idx="26">
                  <c:v>54.730000000000004</c:v>
                </c:pt>
                <c:pt idx="27">
                  <c:v>67.460000000000008</c:v>
                </c:pt>
                <c:pt idx="28">
                  <c:v>80.19</c:v>
                </c:pt>
                <c:pt idx="29">
                  <c:v>56.094999999999999</c:v>
                </c:pt>
                <c:pt idx="30">
                  <c:v>40.819000000000003</c:v>
                </c:pt>
                <c:pt idx="31">
                  <c:v>49.730000000000004</c:v>
                </c:pt>
                <c:pt idx="32">
                  <c:v>62.46</c:v>
                </c:pt>
                <c:pt idx="33">
                  <c:v>75.19</c:v>
                </c:pt>
                <c:pt idx="34">
                  <c:v>87.92</c:v>
                </c:pt>
                <c:pt idx="35">
                  <c:v>100.65</c:v>
                </c:pt>
                <c:pt idx="36">
                  <c:v>72.462999999999994</c:v>
                </c:pt>
                <c:pt idx="37">
                  <c:v>59.733000000000004</c:v>
                </c:pt>
                <c:pt idx="38">
                  <c:v>47.003</c:v>
                </c:pt>
                <c:pt idx="39">
                  <c:v>34.272999999999996</c:v>
                </c:pt>
                <c:pt idx="40">
                  <c:v>44.457000000000001</c:v>
                </c:pt>
                <c:pt idx="41">
                  <c:v>57.186999999999998</c:v>
                </c:pt>
                <c:pt idx="42">
                  <c:v>69.917000000000002</c:v>
                </c:pt>
                <c:pt idx="43">
                  <c:v>77.100999999999999</c:v>
                </c:pt>
                <c:pt idx="44">
                  <c:v>64.371000000000009</c:v>
                </c:pt>
                <c:pt idx="45">
                  <c:v>51.641000000000005</c:v>
                </c:pt>
                <c:pt idx="46">
                  <c:v>38.911000000000001</c:v>
                </c:pt>
                <c:pt idx="47">
                  <c:v>33.819000000000003</c:v>
                </c:pt>
                <c:pt idx="48">
                  <c:v>33.819000000000003</c:v>
                </c:pt>
                <c:pt idx="49">
                  <c:v>33.819000000000003</c:v>
                </c:pt>
                <c:pt idx="50">
                  <c:v>74.19</c:v>
                </c:pt>
                <c:pt idx="51">
                  <c:v>61.46</c:v>
                </c:pt>
                <c:pt idx="52">
                  <c:v>48.730000000000004</c:v>
                </c:pt>
                <c:pt idx="53">
                  <c:v>36</c:v>
                </c:pt>
                <c:pt idx="54">
                  <c:v>48.730000000000004</c:v>
                </c:pt>
                <c:pt idx="55">
                  <c:v>61.46</c:v>
                </c:pt>
                <c:pt idx="56">
                  <c:v>74.19</c:v>
                </c:pt>
                <c:pt idx="57">
                  <c:v>85.282000000000011</c:v>
                </c:pt>
                <c:pt idx="58">
                  <c:v>72.551999999999992</c:v>
                </c:pt>
                <c:pt idx="59">
                  <c:v>59.822000000000003</c:v>
                </c:pt>
                <c:pt idx="60">
                  <c:v>47.091999999999999</c:v>
                </c:pt>
                <c:pt idx="61">
                  <c:v>49.637999999999998</c:v>
                </c:pt>
                <c:pt idx="62">
                  <c:v>75.097999999999999</c:v>
                </c:pt>
                <c:pt idx="63">
                  <c:v>87.828000000000003</c:v>
                </c:pt>
                <c:pt idx="64">
                  <c:v>100.55799999999999</c:v>
                </c:pt>
                <c:pt idx="65">
                  <c:v>66.19</c:v>
                </c:pt>
                <c:pt idx="66">
                  <c:v>53.46</c:v>
                </c:pt>
                <c:pt idx="67">
                  <c:v>40.730000000000004</c:v>
                </c:pt>
                <c:pt idx="68">
                  <c:v>28</c:v>
                </c:pt>
                <c:pt idx="69">
                  <c:v>40.730000000000004</c:v>
                </c:pt>
                <c:pt idx="70">
                  <c:v>53.46</c:v>
                </c:pt>
                <c:pt idx="71">
                  <c:v>66.19</c:v>
                </c:pt>
                <c:pt idx="72">
                  <c:v>67.097999999999999</c:v>
                </c:pt>
                <c:pt idx="73">
                  <c:v>54.368000000000002</c:v>
                </c:pt>
                <c:pt idx="74">
                  <c:v>41.637999999999998</c:v>
                </c:pt>
                <c:pt idx="75">
                  <c:v>39.091999999999999</c:v>
                </c:pt>
                <c:pt idx="76">
                  <c:v>51.822000000000003</c:v>
                </c:pt>
                <c:pt idx="77">
                  <c:v>64.551999999999992</c:v>
                </c:pt>
                <c:pt idx="78">
                  <c:v>77.282000000000011</c:v>
                </c:pt>
                <c:pt idx="79">
                  <c:v>73.19</c:v>
                </c:pt>
                <c:pt idx="80">
                  <c:v>60.46</c:v>
                </c:pt>
                <c:pt idx="81">
                  <c:v>47.730000000000004</c:v>
                </c:pt>
                <c:pt idx="82">
                  <c:v>35</c:v>
                </c:pt>
                <c:pt idx="83">
                  <c:v>47.730000000000004</c:v>
                </c:pt>
                <c:pt idx="84">
                  <c:v>60.46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5F-4E81-9385-E484A160B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270400"/>
        <c:axId val="115271936"/>
      </c:barChart>
      <c:catAx>
        <c:axId val="115270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5271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52719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5270400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[Längen Nische -E-Raum 2 mit Details.xlsx]Tabelle2!PivotTable1</c:name>
    <c:fmtId val="2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Längen</a:t>
            </a:r>
            <a:r>
              <a:rPr lang="en-US" baseline="0"/>
              <a:t> E-Raum - Nische: längensortiert</a:t>
            </a:r>
            <a:endParaRPr lang="en-US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4.2355974671230472E-2"/>
          <c:y val="0.13084637200020721"/>
          <c:w val="0.94260761126704229"/>
          <c:h val="0.688794216666475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Tabelle2!$B$1:$B$2</c:f>
              <c:strCache>
                <c:ptCount val="1"/>
                <c:pt idx="0">
                  <c:v>Ergebnis</c:v>
                </c:pt>
              </c:strCache>
            </c:strRef>
          </c:tx>
          <c:invertIfNegative val="0"/>
          <c:cat>
            <c:strRef>
              <c:f>Tabelle2!$A$3:$A$88</c:f>
              <c:strCache>
                <c:ptCount val="85"/>
                <c:pt idx="0">
                  <c:v>1S38DX1.GV</c:v>
                </c:pt>
                <c:pt idx="1">
                  <c:v>1S58DX1.GV</c:v>
                </c:pt>
                <c:pt idx="2">
                  <c:v>1S18DX1.GV</c:v>
                </c:pt>
                <c:pt idx="3">
                  <c:v>1S37DX1.GV</c:v>
                </c:pt>
                <c:pt idx="4">
                  <c:v>1S57DX1.GV</c:v>
                </c:pt>
                <c:pt idx="5">
                  <c:v>1S52DX1.GV</c:v>
                </c:pt>
                <c:pt idx="6">
                  <c:v>1S31DX1.GV</c:v>
                </c:pt>
                <c:pt idx="7">
                  <c:v>1S29DX1.GV</c:v>
                </c:pt>
                <c:pt idx="8">
                  <c:v>1S68DX1.GV</c:v>
                </c:pt>
                <c:pt idx="9">
                  <c:v>1S42DX1.GV</c:v>
                </c:pt>
                <c:pt idx="10">
                  <c:v>1S17DX1.GV</c:v>
                </c:pt>
                <c:pt idx="11">
                  <c:v>1S36DX1.GV</c:v>
                </c:pt>
                <c:pt idx="12">
                  <c:v>1S56DX1.GV</c:v>
                </c:pt>
                <c:pt idx="13">
                  <c:v>1S51DX1.GV</c:v>
                </c:pt>
                <c:pt idx="14">
                  <c:v>1S49DX1.GV</c:v>
                </c:pt>
                <c:pt idx="15">
                  <c:v>1S28DX1.GV</c:v>
                </c:pt>
                <c:pt idx="16">
                  <c:v>1S69DX1.GV</c:v>
                </c:pt>
                <c:pt idx="17">
                  <c:v>1S11DX1.GV</c:v>
                </c:pt>
                <c:pt idx="18">
                  <c:v>1S52DX2.GV</c:v>
                </c:pt>
                <c:pt idx="19">
                  <c:v>1S39DX1.GV</c:v>
                </c:pt>
                <c:pt idx="20">
                  <c:v>1S41DX1.GV</c:v>
                </c:pt>
                <c:pt idx="21">
                  <c:v>1S22DX1.GV</c:v>
                </c:pt>
                <c:pt idx="22">
                  <c:v>1S2ADX1.GV</c:v>
                </c:pt>
                <c:pt idx="23">
                  <c:v>1S2EDX1.GV</c:v>
                </c:pt>
                <c:pt idx="24">
                  <c:v>1S62DX1.GV</c:v>
                </c:pt>
                <c:pt idx="25">
                  <c:v>1S19DX1.GV</c:v>
                </c:pt>
                <c:pt idx="26">
                  <c:v>1S21DX1.GV</c:v>
                </c:pt>
                <c:pt idx="27">
                  <c:v>1S61DX1.GV</c:v>
                </c:pt>
                <c:pt idx="28">
                  <c:v>1S59DX1.GV</c:v>
                </c:pt>
                <c:pt idx="29">
                  <c:v>1S67DX1.GV</c:v>
                </c:pt>
                <c:pt idx="30">
                  <c:v>1S43DX1.GV</c:v>
                </c:pt>
                <c:pt idx="31">
                  <c:v>1S16DX1.GV</c:v>
                </c:pt>
                <c:pt idx="32">
                  <c:v>1S35DX1.GV</c:v>
                </c:pt>
                <c:pt idx="33">
                  <c:v>1S4ADX1.GV</c:v>
                </c:pt>
                <c:pt idx="34">
                  <c:v>1S4EDX1.GV</c:v>
                </c:pt>
                <c:pt idx="35">
                  <c:v>1S27DX1.GV</c:v>
                </c:pt>
                <c:pt idx="36">
                  <c:v>1S6EDX1.GV</c:v>
                </c:pt>
                <c:pt idx="37">
                  <c:v>1S6ADX1.GV</c:v>
                </c:pt>
                <c:pt idx="38">
                  <c:v>1S53DX1.GV</c:v>
                </c:pt>
                <c:pt idx="39">
                  <c:v>1S3ADX1.GV</c:v>
                </c:pt>
                <c:pt idx="40">
                  <c:v>1S12DX1.GV</c:v>
                </c:pt>
                <c:pt idx="41">
                  <c:v>1S3EDX1.GV</c:v>
                </c:pt>
                <c:pt idx="42">
                  <c:v>1S32DX1.GV</c:v>
                </c:pt>
                <c:pt idx="43">
                  <c:v>1S1EDX1.GV</c:v>
                </c:pt>
                <c:pt idx="44">
                  <c:v>1S23DX1.GV</c:v>
                </c:pt>
                <c:pt idx="45">
                  <c:v>1S2BDX1.GV</c:v>
                </c:pt>
                <c:pt idx="46">
                  <c:v>1S2DDX1.GV</c:v>
                </c:pt>
                <c:pt idx="47">
                  <c:v>1S63DX1.GV</c:v>
                </c:pt>
                <c:pt idx="48">
                  <c:v>1S5EDX1.GV</c:v>
                </c:pt>
                <c:pt idx="49">
                  <c:v>1S1ADX1.GV</c:v>
                </c:pt>
                <c:pt idx="50">
                  <c:v>1S5ADX1.GV</c:v>
                </c:pt>
                <c:pt idx="51">
                  <c:v>1S66DX1.GV</c:v>
                </c:pt>
                <c:pt idx="52">
                  <c:v>1S44DX1.GV</c:v>
                </c:pt>
                <c:pt idx="53">
                  <c:v>1S15DX1.GV</c:v>
                </c:pt>
                <c:pt idx="54">
                  <c:v>1S34DX1.GV</c:v>
                </c:pt>
                <c:pt idx="55">
                  <c:v>1S55DX1.GV</c:v>
                </c:pt>
                <c:pt idx="56">
                  <c:v>1S4BDX1.GV</c:v>
                </c:pt>
                <c:pt idx="57">
                  <c:v>1S4DDX1.GV</c:v>
                </c:pt>
                <c:pt idx="58">
                  <c:v>1S26DX1.GV</c:v>
                </c:pt>
                <c:pt idx="59">
                  <c:v>1S6BDX1.GV</c:v>
                </c:pt>
                <c:pt idx="60">
                  <c:v>1S6DDX1.GV</c:v>
                </c:pt>
                <c:pt idx="61">
                  <c:v>1S54DX1.GV</c:v>
                </c:pt>
                <c:pt idx="62">
                  <c:v>1S3BDX1.GV</c:v>
                </c:pt>
                <c:pt idx="63">
                  <c:v>1S13DX1.GV</c:v>
                </c:pt>
                <c:pt idx="64">
                  <c:v>1S3DDX1.GV</c:v>
                </c:pt>
                <c:pt idx="65">
                  <c:v>1S24DX1.GV</c:v>
                </c:pt>
                <c:pt idx="66">
                  <c:v>1S2CDX1.GV</c:v>
                </c:pt>
                <c:pt idx="67">
                  <c:v>1S64DX1.GV</c:v>
                </c:pt>
                <c:pt idx="68">
                  <c:v>1S33DX1.GV</c:v>
                </c:pt>
                <c:pt idx="69">
                  <c:v>1S5DDX1.GV</c:v>
                </c:pt>
                <c:pt idx="70">
                  <c:v>1S5BDX1.GV</c:v>
                </c:pt>
                <c:pt idx="71">
                  <c:v>1S1BDX1.GV</c:v>
                </c:pt>
                <c:pt idx="72">
                  <c:v>1S1DDX1.GV</c:v>
                </c:pt>
                <c:pt idx="73">
                  <c:v>1S65DX1.GV</c:v>
                </c:pt>
                <c:pt idx="74">
                  <c:v>1S45DX1.GV</c:v>
                </c:pt>
                <c:pt idx="75">
                  <c:v>1S14DX1.GV</c:v>
                </c:pt>
                <c:pt idx="76">
                  <c:v>1S4CDX1.GV</c:v>
                </c:pt>
                <c:pt idx="77">
                  <c:v>1S25DX1.GV</c:v>
                </c:pt>
                <c:pt idx="78">
                  <c:v>1S6CDX1.GV</c:v>
                </c:pt>
                <c:pt idx="79">
                  <c:v>1S3CDX1.GV</c:v>
                </c:pt>
                <c:pt idx="80">
                  <c:v>1S47DX1.GV</c:v>
                </c:pt>
                <c:pt idx="81">
                  <c:v>1S46DX1.GV</c:v>
                </c:pt>
                <c:pt idx="82">
                  <c:v>1S48DX1.GV</c:v>
                </c:pt>
                <c:pt idx="83">
                  <c:v>1S5CDX1.GV</c:v>
                </c:pt>
                <c:pt idx="84">
                  <c:v>1S1CDX1.GV</c:v>
                </c:pt>
              </c:strCache>
            </c:strRef>
          </c:cat>
          <c:val>
            <c:numRef>
              <c:f>Tabelle2!$B$3:$B$88</c:f>
              <c:numCache>
                <c:formatCode>General</c:formatCode>
                <c:ptCount val="85"/>
                <c:pt idx="0">
                  <c:v>100.65</c:v>
                </c:pt>
                <c:pt idx="1">
                  <c:v>100.55799999999999</c:v>
                </c:pt>
                <c:pt idx="2">
                  <c:v>88.466000000000008</c:v>
                </c:pt>
                <c:pt idx="3">
                  <c:v>87.92</c:v>
                </c:pt>
                <c:pt idx="4">
                  <c:v>87.828000000000003</c:v>
                </c:pt>
                <c:pt idx="5">
                  <c:v>85.282000000000011</c:v>
                </c:pt>
                <c:pt idx="6">
                  <c:v>80.19</c:v>
                </c:pt>
                <c:pt idx="7">
                  <c:v>80.19</c:v>
                </c:pt>
                <c:pt idx="8">
                  <c:v>77.282000000000011</c:v>
                </c:pt>
                <c:pt idx="9">
                  <c:v>77.100999999999999</c:v>
                </c:pt>
                <c:pt idx="10">
                  <c:v>75.736000000000004</c:v>
                </c:pt>
                <c:pt idx="11">
                  <c:v>75.19</c:v>
                </c:pt>
                <c:pt idx="12">
                  <c:v>75.097999999999999</c:v>
                </c:pt>
                <c:pt idx="13">
                  <c:v>74.19</c:v>
                </c:pt>
                <c:pt idx="14">
                  <c:v>74.19</c:v>
                </c:pt>
                <c:pt idx="15">
                  <c:v>73.736000000000004</c:v>
                </c:pt>
                <c:pt idx="16">
                  <c:v>73.19</c:v>
                </c:pt>
                <c:pt idx="17">
                  <c:v>73.19</c:v>
                </c:pt>
                <c:pt idx="18">
                  <c:v>72.551999999999992</c:v>
                </c:pt>
                <c:pt idx="19">
                  <c:v>72.462999999999994</c:v>
                </c:pt>
                <c:pt idx="20">
                  <c:v>69.917000000000002</c:v>
                </c:pt>
                <c:pt idx="21">
                  <c:v>68.644000000000005</c:v>
                </c:pt>
                <c:pt idx="22">
                  <c:v>67.460000000000008</c:v>
                </c:pt>
                <c:pt idx="23">
                  <c:v>67.460000000000008</c:v>
                </c:pt>
                <c:pt idx="24">
                  <c:v>67.097999999999999</c:v>
                </c:pt>
                <c:pt idx="25">
                  <c:v>66.19</c:v>
                </c:pt>
                <c:pt idx="26">
                  <c:v>66.19</c:v>
                </c:pt>
                <c:pt idx="27">
                  <c:v>66.19</c:v>
                </c:pt>
                <c:pt idx="28">
                  <c:v>66.19</c:v>
                </c:pt>
                <c:pt idx="29">
                  <c:v>64.551999999999992</c:v>
                </c:pt>
                <c:pt idx="30">
                  <c:v>64.371000000000009</c:v>
                </c:pt>
                <c:pt idx="31">
                  <c:v>63.006</c:v>
                </c:pt>
                <c:pt idx="32">
                  <c:v>62.46</c:v>
                </c:pt>
                <c:pt idx="33">
                  <c:v>61.46</c:v>
                </c:pt>
                <c:pt idx="34">
                  <c:v>61.46</c:v>
                </c:pt>
                <c:pt idx="35">
                  <c:v>61.006</c:v>
                </c:pt>
                <c:pt idx="36">
                  <c:v>60.46</c:v>
                </c:pt>
                <c:pt idx="37">
                  <c:v>60.46</c:v>
                </c:pt>
                <c:pt idx="38">
                  <c:v>59.822000000000003</c:v>
                </c:pt>
                <c:pt idx="39">
                  <c:v>59.733000000000004</c:v>
                </c:pt>
                <c:pt idx="40">
                  <c:v>57.914000000000001</c:v>
                </c:pt>
                <c:pt idx="41">
                  <c:v>57.186999999999998</c:v>
                </c:pt>
                <c:pt idx="42">
                  <c:v>56.094999999999999</c:v>
                </c:pt>
                <c:pt idx="43">
                  <c:v>56.006</c:v>
                </c:pt>
                <c:pt idx="44">
                  <c:v>55.914000000000001</c:v>
                </c:pt>
                <c:pt idx="45">
                  <c:v>54.730000000000004</c:v>
                </c:pt>
                <c:pt idx="46">
                  <c:v>54.730000000000004</c:v>
                </c:pt>
                <c:pt idx="47">
                  <c:v>54.368000000000002</c:v>
                </c:pt>
                <c:pt idx="48">
                  <c:v>53.46</c:v>
                </c:pt>
                <c:pt idx="49">
                  <c:v>53.46</c:v>
                </c:pt>
                <c:pt idx="50">
                  <c:v>53.46</c:v>
                </c:pt>
                <c:pt idx="51">
                  <c:v>51.822000000000003</c:v>
                </c:pt>
                <c:pt idx="52">
                  <c:v>51.641000000000005</c:v>
                </c:pt>
                <c:pt idx="53">
                  <c:v>50.275999999999996</c:v>
                </c:pt>
                <c:pt idx="54">
                  <c:v>49.730000000000004</c:v>
                </c:pt>
                <c:pt idx="55">
                  <c:v>49.637999999999998</c:v>
                </c:pt>
                <c:pt idx="56">
                  <c:v>48.730000000000004</c:v>
                </c:pt>
                <c:pt idx="57">
                  <c:v>48.730000000000004</c:v>
                </c:pt>
                <c:pt idx="58">
                  <c:v>48.275999999999996</c:v>
                </c:pt>
                <c:pt idx="59">
                  <c:v>47.730000000000004</c:v>
                </c:pt>
                <c:pt idx="60">
                  <c:v>47.730000000000004</c:v>
                </c:pt>
                <c:pt idx="61">
                  <c:v>47.091999999999999</c:v>
                </c:pt>
                <c:pt idx="62">
                  <c:v>47.003</c:v>
                </c:pt>
                <c:pt idx="63">
                  <c:v>45.183999999999997</c:v>
                </c:pt>
                <c:pt idx="64">
                  <c:v>44.457000000000001</c:v>
                </c:pt>
                <c:pt idx="65">
                  <c:v>43.183999999999997</c:v>
                </c:pt>
                <c:pt idx="66">
                  <c:v>42</c:v>
                </c:pt>
                <c:pt idx="67">
                  <c:v>41.637999999999998</c:v>
                </c:pt>
                <c:pt idx="68">
                  <c:v>40.819000000000003</c:v>
                </c:pt>
                <c:pt idx="69">
                  <c:v>40.730000000000004</c:v>
                </c:pt>
                <c:pt idx="70">
                  <c:v>40.730000000000004</c:v>
                </c:pt>
                <c:pt idx="71">
                  <c:v>40.730000000000004</c:v>
                </c:pt>
                <c:pt idx="72">
                  <c:v>40.730000000000004</c:v>
                </c:pt>
                <c:pt idx="73">
                  <c:v>39.091999999999999</c:v>
                </c:pt>
                <c:pt idx="74">
                  <c:v>38.911000000000001</c:v>
                </c:pt>
                <c:pt idx="75">
                  <c:v>37.545999999999999</c:v>
                </c:pt>
                <c:pt idx="76">
                  <c:v>36</c:v>
                </c:pt>
                <c:pt idx="77">
                  <c:v>35.545999999999999</c:v>
                </c:pt>
                <c:pt idx="78">
                  <c:v>35</c:v>
                </c:pt>
                <c:pt idx="79">
                  <c:v>34.272999999999996</c:v>
                </c:pt>
                <c:pt idx="80">
                  <c:v>33.819000000000003</c:v>
                </c:pt>
                <c:pt idx="81">
                  <c:v>33.819000000000003</c:v>
                </c:pt>
                <c:pt idx="82">
                  <c:v>33.819000000000003</c:v>
                </c:pt>
                <c:pt idx="83">
                  <c:v>28</c:v>
                </c:pt>
                <c:pt idx="84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F7-4161-AD03-D84D7EBFB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92480"/>
        <c:axId val="41494016"/>
      </c:barChart>
      <c:catAx>
        <c:axId val="41492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494016"/>
        <c:crosses val="autoZero"/>
        <c:auto val="1"/>
        <c:lblAlgn val="ctr"/>
        <c:lblOffset val="100"/>
        <c:tickLblSkip val="1"/>
        <c:noMultiLvlLbl val="0"/>
      </c:catAx>
      <c:valAx>
        <c:axId val="41494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4924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83882449469521"/>
          <c:y val="0.9437066706774111"/>
          <c:w val="0.44958834991123997"/>
          <c:h val="3.9837285032511514E-2"/>
        </c:manualLayout>
      </c:layout>
      <c:overlay val="0"/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tabSelected="1" zoomScale="87" workbookViewId="0"/>
  </sheetViews>
  <pageMargins left="0.7" right="0.7" top="0.78740157499999996" bottom="0.78740157499999996" header="0.3" footer="0.3"/>
  <pageSetup paperSize="8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zoomScale="87" workbookViewId="0" zoomToFit="1"/>
  </sheetViews>
  <pageMargins left="0.7" right="0.7" top="0.78740157499999996" bottom="0.78740157499999996" header="0.3" footer="0.3"/>
  <pageSetup paperSize="8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3740086" cy="914181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0.06992</cdr:x>
      <cdr:y>0.09648</cdr:y>
    </cdr:from>
    <cdr:to>
      <cdr:x>0.10773</cdr:x>
      <cdr:y>0.19553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0042" y="881945"/>
          <a:ext cx="519133" cy="905462"/>
        </a:xfrm>
        <a:prstGeom xmlns:a="http://schemas.openxmlformats.org/drawingml/2006/main" prst="rect">
          <a:avLst/>
        </a:prstGeom>
        <a:ln xmlns:a="http://schemas.openxmlformats.org/drawingml/2006/main" w="3175">
          <a:solidFill>
            <a:schemeClr val="tx1"/>
          </a:solidFill>
        </a:ln>
        <a:scene3d xmlns:a="http://schemas.openxmlformats.org/drawingml/2006/main">
          <a:camera prst="orthographicFront">
            <a:rot lat="0" lon="0" rev="0"/>
          </a:camera>
          <a:lightRig rig="threePt" dir="t"/>
        </a:scene3d>
      </cdr:spPr>
      <cdr:txBody>
        <a:bodyPr xmlns:a="http://schemas.openxmlformats.org/drawingml/2006/main" vertOverflow="clip" horzOverflow="clip" vert="vert270" wrap="none" lIns="72000" tIns="72000" rIns="72000" bIns="72000" rtlCol="0" anchor="ctr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e-DE" sz="1100"/>
            <a:t>RP:</a:t>
          </a:r>
          <a:r>
            <a:rPr lang="de-DE" sz="1100" baseline="0"/>
            <a:t> 1.3.1</a:t>
          </a:r>
        </a:p>
        <a:p xmlns:a="http://schemas.openxmlformats.org/drawingml/2006/main">
          <a:pPr algn="l"/>
          <a:r>
            <a:rPr lang="de-DE" sz="1100" baseline="0"/>
            <a:t>&gt; U30.240</a:t>
          </a:r>
          <a:endParaRPr lang="de-DE" sz="1100"/>
        </a:p>
      </cdr:txBody>
    </cdr:sp>
  </cdr:relSizeAnchor>
  <cdr:relSizeAnchor xmlns:cdr="http://schemas.openxmlformats.org/drawingml/2006/chartDrawing">
    <cdr:from>
      <cdr:x>0.07793</cdr:x>
      <cdr:y>0.20067</cdr:y>
    </cdr:from>
    <cdr:to>
      <cdr:x>0.0805</cdr:x>
      <cdr:y>0.57757</cdr:y>
    </cdr:to>
    <cdr:cxnSp macro="">
      <cdr:nvCxnSpPr>
        <cdr:cNvPr id="5" name="Gerade Verbindung mit Pfeil 4"/>
        <cdr:cNvCxnSpPr/>
      </cdr:nvCxnSpPr>
      <cdr:spPr>
        <a:xfrm xmlns:a="http://schemas.openxmlformats.org/drawingml/2006/main" flipV="1">
          <a:off x="1070093" y="1834444"/>
          <a:ext cx="35277" cy="3445463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F016D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0.15142</cdr:x>
      <cdr:y>0.09648</cdr:y>
    </cdr:from>
    <cdr:to>
      <cdr:x>0.18771</cdr:x>
      <cdr:y>0.19553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2079065" y="881945"/>
          <a:ext cx="498287" cy="905462"/>
        </a:xfrm>
        <a:prstGeom xmlns:a="http://schemas.openxmlformats.org/drawingml/2006/main" prst="rect">
          <a:avLst/>
        </a:prstGeom>
        <a:ln xmlns:a="http://schemas.openxmlformats.org/drawingml/2006/main" w="3175">
          <a:solidFill>
            <a:schemeClr val="tx1"/>
          </a:solidFill>
        </a:ln>
        <a:scene3d xmlns:a="http://schemas.openxmlformats.org/drawingml/2006/main">
          <a:camera prst="orthographicFront">
            <a:rot lat="0" lon="0" rev="0"/>
          </a:camera>
          <a:lightRig rig="threePt" dir="t"/>
        </a:scene3d>
      </cdr:spPr>
      <cdr:txBody>
        <a:bodyPr xmlns:a="http://schemas.openxmlformats.org/drawingml/2006/main" vert="vert270" wrap="none" lIns="72000" tIns="72000" rIns="72000" bIns="72000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e-DE" sz="1100"/>
            <a:t>RP:</a:t>
          </a:r>
          <a:r>
            <a:rPr lang="de-DE" sz="1100" baseline="0"/>
            <a:t> 1.8</a:t>
          </a:r>
        </a:p>
        <a:p xmlns:a="http://schemas.openxmlformats.org/drawingml/2006/main">
          <a:pPr algn="l"/>
          <a:r>
            <a:rPr lang="de-DE" sz="1100" baseline="0"/>
            <a:t>&gt; U30.256</a:t>
          </a:r>
          <a:endParaRPr lang="de-DE" sz="1100"/>
        </a:p>
      </cdr:txBody>
    </cdr:sp>
  </cdr:relSizeAnchor>
  <cdr:relSizeAnchor xmlns:cdr="http://schemas.openxmlformats.org/drawingml/2006/chartDrawing">
    <cdr:from>
      <cdr:x>0.15914</cdr:x>
      <cdr:y>0.19679</cdr:y>
    </cdr:from>
    <cdr:to>
      <cdr:x>0.162</cdr:x>
      <cdr:y>0.63375</cdr:y>
    </cdr:to>
    <cdr:cxnSp macro="">
      <cdr:nvCxnSpPr>
        <cdr:cNvPr id="8" name="Gerade Verbindung mit Pfeil 7"/>
        <cdr:cNvCxnSpPr/>
      </cdr:nvCxnSpPr>
      <cdr:spPr>
        <a:xfrm xmlns:a="http://schemas.openxmlformats.org/drawingml/2006/main" flipV="1">
          <a:off x="2185147" y="1798918"/>
          <a:ext cx="39246" cy="3994523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F016D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0.22405</cdr:x>
      <cdr:y>0.09648</cdr:y>
    </cdr:from>
    <cdr:to>
      <cdr:x>0.25626</cdr:x>
      <cdr:y>0.19553</cdr:y>
    </cdr:to>
    <cdr:sp macro="" textlink="">
      <cdr:nvSpPr>
        <cdr:cNvPr id="12" name="Textfeld 1"/>
        <cdr:cNvSpPr txBox="1"/>
      </cdr:nvSpPr>
      <cdr:spPr>
        <a:xfrm xmlns:a="http://schemas.openxmlformats.org/drawingml/2006/main">
          <a:off x="3076389" y="881945"/>
          <a:ext cx="442258" cy="905462"/>
        </a:xfrm>
        <a:prstGeom xmlns:a="http://schemas.openxmlformats.org/drawingml/2006/main" prst="rect">
          <a:avLst/>
        </a:prstGeom>
        <a:ln xmlns:a="http://schemas.openxmlformats.org/drawingml/2006/main" w="3175">
          <a:solidFill>
            <a:schemeClr val="tx1"/>
          </a:solidFill>
        </a:ln>
        <a:scene3d xmlns:a="http://schemas.openxmlformats.org/drawingml/2006/main">
          <a:camera prst="orthographicFront">
            <a:rot lat="0" lon="0" rev="0"/>
          </a:camera>
          <a:lightRig rig="threePt" dir="t"/>
        </a:scene3d>
      </cdr:spPr>
      <cdr:txBody>
        <a:bodyPr xmlns:a="http://schemas.openxmlformats.org/drawingml/2006/main" vert="vert270" wrap="none" lIns="72000" tIns="72000" rIns="72000" bIns="72000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e-DE" sz="1100"/>
            <a:t>RP:</a:t>
          </a:r>
          <a:r>
            <a:rPr lang="de-DE" sz="1100" baseline="0"/>
            <a:t> 2.3</a:t>
          </a:r>
        </a:p>
        <a:p xmlns:a="http://schemas.openxmlformats.org/drawingml/2006/main">
          <a:pPr algn="l"/>
          <a:r>
            <a:rPr lang="de-DE" sz="1100" baseline="0"/>
            <a:t>&gt; U30.264</a:t>
          </a:r>
          <a:endParaRPr lang="de-DE" sz="1100"/>
        </a:p>
      </cdr:txBody>
    </cdr:sp>
  </cdr:relSizeAnchor>
  <cdr:relSizeAnchor xmlns:cdr="http://schemas.openxmlformats.org/drawingml/2006/chartDrawing">
    <cdr:from>
      <cdr:x>0.23206</cdr:x>
      <cdr:y>0.19679</cdr:y>
    </cdr:from>
    <cdr:to>
      <cdr:x>0.23463</cdr:x>
      <cdr:y>0.57369</cdr:y>
    </cdr:to>
    <cdr:cxnSp macro="">
      <cdr:nvCxnSpPr>
        <cdr:cNvPr id="13" name="Gerade Verbindung mit Pfeil 12"/>
        <cdr:cNvCxnSpPr/>
      </cdr:nvCxnSpPr>
      <cdr:spPr>
        <a:xfrm xmlns:a="http://schemas.openxmlformats.org/drawingml/2006/main" flipV="1">
          <a:off x="3186439" y="1798917"/>
          <a:ext cx="35277" cy="3445463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F016D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0.29505</cdr:x>
      <cdr:y>0.09648</cdr:y>
    </cdr:from>
    <cdr:to>
      <cdr:x>0.32644</cdr:x>
      <cdr:y>0.19553</cdr:y>
    </cdr:to>
    <cdr:sp macro="" textlink="">
      <cdr:nvSpPr>
        <cdr:cNvPr id="14" name="Textfeld 1"/>
        <cdr:cNvSpPr txBox="1"/>
      </cdr:nvSpPr>
      <cdr:spPr>
        <a:xfrm xmlns:a="http://schemas.openxmlformats.org/drawingml/2006/main">
          <a:off x="4051301" y="881945"/>
          <a:ext cx="431052" cy="905462"/>
        </a:xfrm>
        <a:prstGeom xmlns:a="http://schemas.openxmlformats.org/drawingml/2006/main" prst="rect">
          <a:avLst/>
        </a:prstGeom>
        <a:ln xmlns:a="http://schemas.openxmlformats.org/drawingml/2006/main" w="3175">
          <a:solidFill>
            <a:schemeClr val="tx1"/>
          </a:solidFill>
        </a:ln>
        <a:scene3d xmlns:a="http://schemas.openxmlformats.org/drawingml/2006/main">
          <a:camera prst="orthographicFront">
            <a:rot lat="0" lon="0" rev="0"/>
          </a:camera>
          <a:lightRig rig="threePt" dir="t"/>
        </a:scene3d>
      </cdr:spPr>
      <cdr:txBody>
        <a:bodyPr xmlns:a="http://schemas.openxmlformats.org/drawingml/2006/main" vert="vert270" wrap="none" lIns="72000" tIns="72000" rIns="72000" bIns="72000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e-DE" sz="1100"/>
            <a:t>RP:</a:t>
          </a:r>
          <a:r>
            <a:rPr lang="de-DE" sz="1100" baseline="0"/>
            <a:t> 2.7</a:t>
          </a:r>
        </a:p>
        <a:p xmlns:a="http://schemas.openxmlformats.org/drawingml/2006/main">
          <a:pPr algn="l"/>
          <a:r>
            <a:rPr lang="de-DE" sz="1100" baseline="0"/>
            <a:t>&gt; U30.316</a:t>
          </a:r>
          <a:endParaRPr lang="de-DE" sz="1100"/>
        </a:p>
      </cdr:txBody>
    </cdr:sp>
  </cdr:relSizeAnchor>
  <cdr:relSizeAnchor xmlns:cdr="http://schemas.openxmlformats.org/drawingml/2006/chartDrawing">
    <cdr:from>
      <cdr:x>0.30278</cdr:x>
      <cdr:y>0.19801</cdr:y>
    </cdr:from>
    <cdr:to>
      <cdr:x>0.30564</cdr:x>
      <cdr:y>0.54304</cdr:y>
    </cdr:to>
    <cdr:cxnSp macro="">
      <cdr:nvCxnSpPr>
        <cdr:cNvPr id="15" name="Gerade Verbindung mit Pfeil 14"/>
        <cdr:cNvCxnSpPr/>
      </cdr:nvCxnSpPr>
      <cdr:spPr>
        <a:xfrm xmlns:a="http://schemas.openxmlformats.org/drawingml/2006/main" flipV="1">
          <a:off x="4157382" y="1810124"/>
          <a:ext cx="39246" cy="315408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F016D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0.34565</cdr:x>
      <cdr:y>0.09648</cdr:y>
    </cdr:from>
    <cdr:to>
      <cdr:x>0.37704</cdr:x>
      <cdr:y>0.19553</cdr:y>
    </cdr:to>
    <cdr:sp macro="" textlink="">
      <cdr:nvSpPr>
        <cdr:cNvPr id="17" name="Textfeld 1"/>
        <cdr:cNvSpPr txBox="1"/>
      </cdr:nvSpPr>
      <cdr:spPr>
        <a:xfrm xmlns:a="http://schemas.openxmlformats.org/drawingml/2006/main">
          <a:off x="4746066" y="881945"/>
          <a:ext cx="431052" cy="905462"/>
        </a:xfrm>
        <a:prstGeom xmlns:a="http://schemas.openxmlformats.org/drawingml/2006/main" prst="rect">
          <a:avLst/>
        </a:prstGeom>
        <a:ln xmlns:a="http://schemas.openxmlformats.org/drawingml/2006/main" w="3175">
          <a:solidFill>
            <a:schemeClr val="tx1"/>
          </a:solidFill>
        </a:ln>
        <a:scene3d xmlns:a="http://schemas.openxmlformats.org/drawingml/2006/main">
          <a:camera prst="orthographicFront">
            <a:rot lat="0" lon="0" rev="0"/>
          </a:camera>
          <a:lightRig rig="threePt" dir="t"/>
        </a:scene3d>
      </cdr:spPr>
      <cdr:txBody>
        <a:bodyPr xmlns:a="http://schemas.openxmlformats.org/drawingml/2006/main" vert="vert270" wrap="none" lIns="72000" tIns="72000" rIns="72000" bIns="72000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e-DE" sz="1100"/>
            <a:t>RP:</a:t>
          </a:r>
          <a:r>
            <a:rPr lang="de-DE" sz="1100" baseline="0"/>
            <a:t> 3.2</a:t>
          </a:r>
        </a:p>
        <a:p xmlns:a="http://schemas.openxmlformats.org/drawingml/2006/main">
          <a:pPr algn="l"/>
          <a:r>
            <a:rPr lang="de-DE" sz="1100" baseline="0"/>
            <a:t>&gt; U30.340</a:t>
          </a:r>
          <a:endParaRPr lang="de-DE" sz="1100"/>
        </a:p>
      </cdr:txBody>
    </cdr:sp>
  </cdr:relSizeAnchor>
  <cdr:relSizeAnchor xmlns:cdr="http://schemas.openxmlformats.org/drawingml/2006/chartDrawing">
    <cdr:from>
      <cdr:x>0.35419</cdr:x>
      <cdr:y>0.19556</cdr:y>
    </cdr:from>
    <cdr:to>
      <cdr:x>0.35623</cdr:x>
      <cdr:y>0.55407</cdr:y>
    </cdr:to>
    <cdr:cxnSp macro="">
      <cdr:nvCxnSpPr>
        <cdr:cNvPr id="18" name="Gerade Verbindung mit Pfeil 17"/>
        <cdr:cNvCxnSpPr/>
      </cdr:nvCxnSpPr>
      <cdr:spPr>
        <a:xfrm xmlns:a="http://schemas.openxmlformats.org/drawingml/2006/main" flipV="1">
          <a:off x="4863353" y="1787712"/>
          <a:ext cx="28040" cy="3277347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F016D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0.4395</cdr:x>
      <cdr:y>0.09648</cdr:y>
    </cdr:from>
    <cdr:to>
      <cdr:x>0.47661</cdr:x>
      <cdr:y>0.19553</cdr:y>
    </cdr:to>
    <cdr:sp macro="" textlink="">
      <cdr:nvSpPr>
        <cdr:cNvPr id="20" name="Textfeld 1"/>
        <cdr:cNvSpPr txBox="1"/>
      </cdr:nvSpPr>
      <cdr:spPr>
        <a:xfrm xmlns:a="http://schemas.openxmlformats.org/drawingml/2006/main">
          <a:off x="6034742" y="881945"/>
          <a:ext cx="509493" cy="905462"/>
        </a:xfrm>
        <a:prstGeom xmlns:a="http://schemas.openxmlformats.org/drawingml/2006/main" prst="rect">
          <a:avLst/>
        </a:prstGeom>
        <a:ln xmlns:a="http://schemas.openxmlformats.org/drawingml/2006/main" w="3175">
          <a:solidFill>
            <a:schemeClr val="tx1"/>
          </a:solidFill>
        </a:ln>
        <a:scene3d xmlns:a="http://schemas.openxmlformats.org/drawingml/2006/main">
          <a:camera prst="orthographicFront">
            <a:rot lat="0" lon="0" rev="0"/>
          </a:camera>
          <a:lightRig rig="threePt" dir="t"/>
        </a:scene3d>
      </cdr:spPr>
      <cdr:txBody>
        <a:bodyPr xmlns:a="http://schemas.openxmlformats.org/drawingml/2006/main" vert="vert270" wrap="none" lIns="72000" tIns="72000" rIns="72000" bIns="72000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e-DE" sz="1100"/>
            <a:t>RP:</a:t>
          </a:r>
          <a:r>
            <a:rPr lang="de-DE" sz="1100" baseline="0"/>
            <a:t> 3.8</a:t>
          </a:r>
        </a:p>
        <a:p xmlns:a="http://schemas.openxmlformats.org/drawingml/2006/main">
          <a:pPr algn="l"/>
          <a:r>
            <a:rPr lang="de-DE" sz="1100" baseline="0"/>
            <a:t>&gt; U30.252</a:t>
          </a:r>
        </a:p>
        <a:p xmlns:a="http://schemas.openxmlformats.org/drawingml/2006/main">
          <a:pPr algn="l"/>
          <a:endParaRPr lang="de-DE" sz="1100"/>
        </a:p>
      </cdr:txBody>
    </cdr:sp>
  </cdr:relSizeAnchor>
  <cdr:relSizeAnchor xmlns:cdr="http://schemas.openxmlformats.org/drawingml/2006/chartDrawing">
    <cdr:from>
      <cdr:x>0.44752</cdr:x>
      <cdr:y>0.20046</cdr:y>
    </cdr:from>
    <cdr:to>
      <cdr:x>0.45009</cdr:x>
      <cdr:y>0.57736</cdr:y>
    </cdr:to>
    <cdr:cxnSp macro="">
      <cdr:nvCxnSpPr>
        <cdr:cNvPr id="21" name="Gerade Verbindung mit Pfeil 20"/>
        <cdr:cNvCxnSpPr/>
      </cdr:nvCxnSpPr>
      <cdr:spPr>
        <a:xfrm xmlns:a="http://schemas.openxmlformats.org/drawingml/2006/main" flipV="1">
          <a:off x="6144792" y="1832534"/>
          <a:ext cx="35277" cy="3445463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F016D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0.52193</cdr:x>
      <cdr:y>0.09648</cdr:y>
    </cdr:from>
    <cdr:to>
      <cdr:x>0.55087</cdr:x>
      <cdr:y>0.19553</cdr:y>
    </cdr:to>
    <cdr:sp macro="" textlink="">
      <cdr:nvSpPr>
        <cdr:cNvPr id="24" name="Textfeld 1"/>
        <cdr:cNvSpPr txBox="1"/>
      </cdr:nvSpPr>
      <cdr:spPr>
        <a:xfrm xmlns:a="http://schemas.openxmlformats.org/drawingml/2006/main">
          <a:off x="7166536" y="881945"/>
          <a:ext cx="397435" cy="905462"/>
        </a:xfrm>
        <a:prstGeom xmlns:a="http://schemas.openxmlformats.org/drawingml/2006/main" prst="rect">
          <a:avLst/>
        </a:prstGeom>
        <a:ln xmlns:a="http://schemas.openxmlformats.org/drawingml/2006/main" w="3175">
          <a:solidFill>
            <a:schemeClr val="tx1"/>
          </a:solidFill>
        </a:ln>
        <a:scene3d xmlns:a="http://schemas.openxmlformats.org/drawingml/2006/main">
          <a:camera prst="orthographicFront">
            <a:rot lat="0" lon="0" rev="0"/>
          </a:camera>
          <a:lightRig rig="threePt" dir="t"/>
        </a:scene3d>
      </cdr:spPr>
      <cdr:txBody>
        <a:bodyPr xmlns:a="http://schemas.openxmlformats.org/drawingml/2006/main" vert="vert270" wrap="none" lIns="72000" tIns="72000" rIns="72000" bIns="72000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e-DE" sz="1100"/>
            <a:t>RP:</a:t>
          </a:r>
          <a:r>
            <a:rPr lang="de-DE" sz="1100" baseline="0"/>
            <a:t> 4.4</a:t>
          </a:r>
        </a:p>
        <a:p xmlns:a="http://schemas.openxmlformats.org/drawingml/2006/main">
          <a:pPr algn="l"/>
          <a:r>
            <a:rPr lang="de-DE" sz="1100" baseline="0"/>
            <a:t>&gt; U30.360</a:t>
          </a:r>
          <a:endParaRPr lang="de-DE" sz="1100"/>
        </a:p>
      </cdr:txBody>
    </cdr:sp>
  </cdr:relSizeAnchor>
  <cdr:relSizeAnchor xmlns:cdr="http://schemas.openxmlformats.org/drawingml/2006/chartDrawing">
    <cdr:from>
      <cdr:x>0.52884</cdr:x>
      <cdr:y>0.19679</cdr:y>
    </cdr:from>
    <cdr:to>
      <cdr:x>0.53251</cdr:x>
      <cdr:y>0.5982</cdr:y>
    </cdr:to>
    <cdr:cxnSp macro="">
      <cdr:nvCxnSpPr>
        <cdr:cNvPr id="25" name="Gerade Verbindung mit Pfeil 24"/>
        <cdr:cNvCxnSpPr/>
      </cdr:nvCxnSpPr>
      <cdr:spPr>
        <a:xfrm xmlns:a="http://schemas.openxmlformats.org/drawingml/2006/main" flipV="1">
          <a:off x="7261412" y="1798918"/>
          <a:ext cx="50452" cy="3669553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F016D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0.58069</cdr:x>
      <cdr:y>0.09648</cdr:y>
    </cdr:from>
    <cdr:to>
      <cdr:x>0.61127</cdr:x>
      <cdr:y>0.19553</cdr:y>
    </cdr:to>
    <cdr:sp macro="" textlink="">
      <cdr:nvSpPr>
        <cdr:cNvPr id="29" name="Textfeld 1"/>
        <cdr:cNvSpPr txBox="1"/>
      </cdr:nvSpPr>
      <cdr:spPr>
        <a:xfrm xmlns:a="http://schemas.openxmlformats.org/drawingml/2006/main">
          <a:off x="7973359" y="881945"/>
          <a:ext cx="419847" cy="905462"/>
        </a:xfrm>
        <a:prstGeom xmlns:a="http://schemas.openxmlformats.org/drawingml/2006/main" prst="rect">
          <a:avLst/>
        </a:prstGeom>
        <a:ln xmlns:a="http://schemas.openxmlformats.org/drawingml/2006/main" w="3175">
          <a:solidFill>
            <a:schemeClr val="tx1"/>
          </a:solidFill>
        </a:ln>
        <a:scene3d xmlns:a="http://schemas.openxmlformats.org/drawingml/2006/main">
          <a:camera prst="orthographicFront">
            <a:rot lat="0" lon="0" rev="0"/>
          </a:camera>
          <a:lightRig rig="threePt" dir="t"/>
        </a:scene3d>
      </cdr:spPr>
      <cdr:txBody>
        <a:bodyPr xmlns:a="http://schemas.openxmlformats.org/drawingml/2006/main" vert="vert270" wrap="none" lIns="72000" tIns="72000" rIns="72000" bIns="72000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e-DE" sz="1100"/>
            <a:t>RP:</a:t>
          </a:r>
          <a:r>
            <a:rPr lang="de-DE" sz="1100" baseline="0"/>
            <a:t> 4.8</a:t>
          </a:r>
        </a:p>
        <a:p xmlns:a="http://schemas.openxmlformats.org/drawingml/2006/main">
          <a:pPr algn="l"/>
          <a:r>
            <a:rPr lang="de-DE" sz="1100" baseline="0"/>
            <a:t>&gt; U30.376</a:t>
          </a:r>
          <a:endParaRPr lang="de-DE" sz="1100"/>
        </a:p>
      </cdr:txBody>
    </cdr:sp>
  </cdr:relSizeAnchor>
  <cdr:relSizeAnchor xmlns:cdr="http://schemas.openxmlformats.org/drawingml/2006/chartDrawing">
    <cdr:from>
      <cdr:x>0.5887</cdr:x>
      <cdr:y>0.19801</cdr:y>
    </cdr:from>
    <cdr:to>
      <cdr:x>0.59127</cdr:x>
      <cdr:y>0.57491</cdr:y>
    </cdr:to>
    <cdr:cxnSp macro="">
      <cdr:nvCxnSpPr>
        <cdr:cNvPr id="30" name="Gerade Verbindung mit Pfeil 29"/>
        <cdr:cNvCxnSpPr/>
      </cdr:nvCxnSpPr>
      <cdr:spPr>
        <a:xfrm xmlns:a="http://schemas.openxmlformats.org/drawingml/2006/main" flipV="1">
          <a:off x="8083410" y="1810122"/>
          <a:ext cx="35277" cy="3445463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F016D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0.65169</cdr:x>
      <cdr:y>0.09648</cdr:y>
    </cdr:from>
    <cdr:to>
      <cdr:x>0.68227</cdr:x>
      <cdr:y>0.19553</cdr:y>
    </cdr:to>
    <cdr:sp macro="" textlink="">
      <cdr:nvSpPr>
        <cdr:cNvPr id="31" name="Textfeld 1"/>
        <cdr:cNvSpPr txBox="1"/>
      </cdr:nvSpPr>
      <cdr:spPr>
        <a:xfrm xmlns:a="http://schemas.openxmlformats.org/drawingml/2006/main">
          <a:off x="8948270" y="881945"/>
          <a:ext cx="419848" cy="905462"/>
        </a:xfrm>
        <a:prstGeom xmlns:a="http://schemas.openxmlformats.org/drawingml/2006/main" prst="rect">
          <a:avLst/>
        </a:prstGeom>
        <a:ln xmlns:a="http://schemas.openxmlformats.org/drawingml/2006/main" w="3175">
          <a:solidFill>
            <a:schemeClr val="tx1"/>
          </a:solidFill>
        </a:ln>
        <a:scene3d xmlns:a="http://schemas.openxmlformats.org/drawingml/2006/main">
          <a:camera prst="orthographicFront">
            <a:rot lat="0" lon="0" rev="0"/>
          </a:camera>
          <a:lightRig rig="threePt" dir="t"/>
        </a:scene3d>
      </cdr:spPr>
      <cdr:txBody>
        <a:bodyPr xmlns:a="http://schemas.openxmlformats.org/drawingml/2006/main" vert="vert270" wrap="none" lIns="72000" tIns="72000" rIns="72000" bIns="72000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e-DE" sz="1100"/>
            <a:t>RP:</a:t>
          </a:r>
          <a:r>
            <a:rPr lang="de-DE" sz="1100" baseline="0"/>
            <a:t> 5.4</a:t>
          </a:r>
        </a:p>
        <a:p xmlns:a="http://schemas.openxmlformats.org/drawingml/2006/main">
          <a:pPr algn="l"/>
          <a:r>
            <a:rPr lang="de-DE" sz="1100" baseline="0"/>
            <a:t>&gt; U30.134</a:t>
          </a:r>
          <a:endParaRPr lang="de-DE" sz="1100"/>
        </a:p>
      </cdr:txBody>
    </cdr:sp>
  </cdr:relSizeAnchor>
  <cdr:relSizeAnchor xmlns:cdr="http://schemas.openxmlformats.org/drawingml/2006/chartDrawing">
    <cdr:from>
      <cdr:x>0.66105</cdr:x>
      <cdr:y>0.19679</cdr:y>
    </cdr:from>
    <cdr:to>
      <cdr:x>0.66228</cdr:x>
      <cdr:y>0.51239</cdr:y>
    </cdr:to>
    <cdr:cxnSp macro="">
      <cdr:nvCxnSpPr>
        <cdr:cNvPr id="32" name="Gerade Verbindung mit Pfeil 31"/>
        <cdr:cNvCxnSpPr/>
      </cdr:nvCxnSpPr>
      <cdr:spPr>
        <a:xfrm xmlns:a="http://schemas.openxmlformats.org/drawingml/2006/main" flipV="1">
          <a:off x="9076765" y="1798917"/>
          <a:ext cx="16833" cy="288514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F016D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0.73575</cdr:x>
      <cdr:y>0.09648</cdr:y>
    </cdr:from>
    <cdr:to>
      <cdr:x>0.77204</cdr:x>
      <cdr:y>0.19553</cdr:y>
    </cdr:to>
    <cdr:sp macro="" textlink="">
      <cdr:nvSpPr>
        <cdr:cNvPr id="36" name="Textfeld 1"/>
        <cdr:cNvSpPr txBox="1"/>
      </cdr:nvSpPr>
      <cdr:spPr>
        <a:xfrm xmlns:a="http://schemas.openxmlformats.org/drawingml/2006/main">
          <a:off x="10102476" y="881945"/>
          <a:ext cx="498289" cy="905462"/>
        </a:xfrm>
        <a:prstGeom xmlns:a="http://schemas.openxmlformats.org/drawingml/2006/main" prst="rect">
          <a:avLst/>
        </a:prstGeom>
        <a:ln xmlns:a="http://schemas.openxmlformats.org/drawingml/2006/main" w="3175">
          <a:solidFill>
            <a:schemeClr val="tx1"/>
          </a:solidFill>
        </a:ln>
        <a:scene3d xmlns:a="http://schemas.openxmlformats.org/drawingml/2006/main">
          <a:camera prst="orthographicFront">
            <a:rot lat="0" lon="0" rev="0"/>
          </a:camera>
          <a:lightRig rig="threePt" dir="t"/>
        </a:scene3d>
      </cdr:spPr>
      <cdr:txBody>
        <a:bodyPr xmlns:a="http://schemas.openxmlformats.org/drawingml/2006/main" vert="vert270" wrap="none" lIns="72000" tIns="72000" rIns="72000" bIns="72000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e-DE" sz="1100"/>
            <a:t>RP:</a:t>
          </a:r>
          <a:r>
            <a:rPr lang="de-DE" sz="1100" baseline="0"/>
            <a:t> 5.8</a:t>
          </a:r>
        </a:p>
        <a:p xmlns:a="http://schemas.openxmlformats.org/drawingml/2006/main">
          <a:pPr algn="l"/>
          <a:r>
            <a:rPr lang="de-DE" sz="1100" baseline="0"/>
            <a:t>&gt; U30.148</a:t>
          </a:r>
          <a:endParaRPr lang="de-DE" sz="1100"/>
        </a:p>
      </cdr:txBody>
    </cdr:sp>
  </cdr:relSizeAnchor>
  <cdr:relSizeAnchor xmlns:cdr="http://schemas.openxmlformats.org/drawingml/2006/chartDrawing">
    <cdr:from>
      <cdr:x>0.74266</cdr:x>
      <cdr:y>0.19556</cdr:y>
    </cdr:from>
    <cdr:to>
      <cdr:x>0.74633</cdr:x>
      <cdr:y>0.63498</cdr:y>
    </cdr:to>
    <cdr:cxnSp macro="">
      <cdr:nvCxnSpPr>
        <cdr:cNvPr id="37" name="Gerade Verbindung mit Pfeil 36"/>
        <cdr:cNvCxnSpPr/>
      </cdr:nvCxnSpPr>
      <cdr:spPr>
        <a:xfrm xmlns:a="http://schemas.openxmlformats.org/drawingml/2006/main" flipV="1">
          <a:off x="10197353" y="1787711"/>
          <a:ext cx="50451" cy="401693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F016D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0.80675</cdr:x>
      <cdr:y>0.09648</cdr:y>
    </cdr:from>
    <cdr:to>
      <cdr:x>0.83896</cdr:x>
      <cdr:y>0.19553</cdr:y>
    </cdr:to>
    <cdr:sp macro="" textlink="">
      <cdr:nvSpPr>
        <cdr:cNvPr id="39" name="Textfeld 1"/>
        <cdr:cNvSpPr txBox="1"/>
      </cdr:nvSpPr>
      <cdr:spPr>
        <a:xfrm xmlns:a="http://schemas.openxmlformats.org/drawingml/2006/main">
          <a:off x="11077389" y="881945"/>
          <a:ext cx="442258" cy="905462"/>
        </a:xfrm>
        <a:prstGeom xmlns:a="http://schemas.openxmlformats.org/drawingml/2006/main" prst="rect">
          <a:avLst/>
        </a:prstGeom>
        <a:ln xmlns:a="http://schemas.openxmlformats.org/drawingml/2006/main" w="3175">
          <a:solidFill>
            <a:schemeClr val="tx1"/>
          </a:solidFill>
        </a:ln>
        <a:scene3d xmlns:a="http://schemas.openxmlformats.org/drawingml/2006/main">
          <a:camera prst="orthographicFront">
            <a:rot lat="0" lon="0" rev="0"/>
          </a:camera>
          <a:lightRig rig="threePt" dir="t"/>
        </a:scene3d>
      </cdr:spPr>
      <cdr:txBody>
        <a:bodyPr xmlns:a="http://schemas.openxmlformats.org/drawingml/2006/main" vert="vert270" wrap="none" lIns="72000" tIns="72000" rIns="72000" bIns="72000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e-DE" sz="1100"/>
            <a:t>RP:</a:t>
          </a:r>
          <a:r>
            <a:rPr lang="de-DE" sz="1100" baseline="0"/>
            <a:t> 6.4</a:t>
          </a:r>
        </a:p>
        <a:p xmlns:a="http://schemas.openxmlformats.org/drawingml/2006/main">
          <a:pPr algn="l"/>
          <a:r>
            <a:rPr lang="de-DE" sz="1100" baseline="0"/>
            <a:t>&gt; U30..160</a:t>
          </a:r>
          <a:endParaRPr lang="de-DE" sz="1100"/>
        </a:p>
      </cdr:txBody>
    </cdr:sp>
  </cdr:relSizeAnchor>
  <cdr:relSizeAnchor xmlns:cdr="http://schemas.openxmlformats.org/drawingml/2006/chartDrawing">
    <cdr:from>
      <cdr:x>0.81477</cdr:x>
      <cdr:y>0.19433</cdr:y>
    </cdr:from>
    <cdr:to>
      <cdr:x>0.81734</cdr:x>
      <cdr:y>0.57124</cdr:y>
    </cdr:to>
    <cdr:cxnSp macro="">
      <cdr:nvCxnSpPr>
        <cdr:cNvPr id="40" name="Gerade Verbindung mit Pfeil 39"/>
        <cdr:cNvCxnSpPr/>
      </cdr:nvCxnSpPr>
      <cdr:spPr>
        <a:xfrm xmlns:a="http://schemas.openxmlformats.org/drawingml/2006/main" flipV="1">
          <a:off x="11187440" y="1776504"/>
          <a:ext cx="35277" cy="3445463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F016D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0.87939</cdr:x>
      <cdr:y>0.09648</cdr:y>
    </cdr:from>
    <cdr:to>
      <cdr:x>0.90833</cdr:x>
      <cdr:y>0.19553</cdr:y>
    </cdr:to>
    <cdr:sp macro="" textlink="">
      <cdr:nvSpPr>
        <cdr:cNvPr id="41" name="Textfeld 1"/>
        <cdr:cNvSpPr txBox="1"/>
      </cdr:nvSpPr>
      <cdr:spPr>
        <a:xfrm xmlns:a="http://schemas.openxmlformats.org/drawingml/2006/main">
          <a:off x="12074712" y="881945"/>
          <a:ext cx="397435" cy="905462"/>
        </a:xfrm>
        <a:prstGeom xmlns:a="http://schemas.openxmlformats.org/drawingml/2006/main" prst="rect">
          <a:avLst/>
        </a:prstGeom>
        <a:ln xmlns:a="http://schemas.openxmlformats.org/drawingml/2006/main" w="3175">
          <a:solidFill>
            <a:schemeClr val="tx1"/>
          </a:solidFill>
        </a:ln>
        <a:scene3d xmlns:a="http://schemas.openxmlformats.org/drawingml/2006/main">
          <a:camera prst="orthographicFront">
            <a:rot lat="0" lon="0" rev="0"/>
          </a:camera>
          <a:lightRig rig="threePt" dir="t"/>
        </a:scene3d>
      </cdr:spPr>
      <cdr:txBody>
        <a:bodyPr xmlns:a="http://schemas.openxmlformats.org/drawingml/2006/main" vert="vert270" wrap="none" lIns="72000" tIns="72000" rIns="72000" bIns="72000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e-DE" sz="1100"/>
            <a:t>RP:</a:t>
          </a:r>
          <a:r>
            <a:rPr lang="de-DE" sz="1100" baseline="0"/>
            <a:t> 6.8</a:t>
          </a:r>
        </a:p>
        <a:p xmlns:a="http://schemas.openxmlformats.org/drawingml/2006/main">
          <a:pPr algn="l"/>
          <a:r>
            <a:rPr lang="de-DE" sz="1100" baseline="0"/>
            <a:t>&gt; U30.216</a:t>
          </a:r>
          <a:endParaRPr lang="de-DE" sz="1100"/>
        </a:p>
      </cdr:txBody>
    </cdr:sp>
  </cdr:relSizeAnchor>
  <cdr:relSizeAnchor xmlns:cdr="http://schemas.openxmlformats.org/drawingml/2006/chartDrawing">
    <cdr:from>
      <cdr:x>0.8874</cdr:x>
      <cdr:y>0.19556</cdr:y>
    </cdr:from>
    <cdr:to>
      <cdr:x>0.88997</cdr:x>
      <cdr:y>0.57246</cdr:y>
    </cdr:to>
    <cdr:cxnSp macro="">
      <cdr:nvCxnSpPr>
        <cdr:cNvPr id="42" name="Gerade Verbindung mit Pfeil 41"/>
        <cdr:cNvCxnSpPr/>
      </cdr:nvCxnSpPr>
      <cdr:spPr>
        <a:xfrm xmlns:a="http://schemas.openxmlformats.org/drawingml/2006/main" flipV="1">
          <a:off x="12184763" y="1787711"/>
          <a:ext cx="35277" cy="3445463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F016D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0.30273</cdr:x>
      <cdr:y>0.94584</cdr:y>
    </cdr:from>
    <cdr:to>
      <cdr:x>0.69528</cdr:x>
      <cdr:y>0.97893</cdr:y>
    </cdr:to>
    <cdr:sp macro="" textlink="">
      <cdr:nvSpPr>
        <cdr:cNvPr id="43" name="Textfeld 42"/>
        <cdr:cNvSpPr txBox="1"/>
      </cdr:nvSpPr>
      <cdr:spPr>
        <a:xfrm xmlns:a="http://schemas.openxmlformats.org/drawingml/2006/main">
          <a:off x="4160527" y="8655190"/>
          <a:ext cx="5394899" cy="302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84 Vorverstärker in Nischen  gleichmäßig  im Abstand 12,73  m um den Ring angeordnet</a:t>
          </a:r>
          <a:r>
            <a:rPr lang="de-DE" sz="1100" baseline="0"/>
            <a:t> </a:t>
          </a:r>
          <a:endParaRPr lang="de-DE" sz="1100"/>
        </a:p>
      </cdr:txBody>
    </cdr:sp>
  </cdr:relSizeAnchor>
  <cdr:relSizeAnchor xmlns:cdr="http://schemas.openxmlformats.org/drawingml/2006/chartDrawing">
    <cdr:from>
      <cdr:x>0.06215</cdr:x>
      <cdr:y>0.94251</cdr:y>
    </cdr:from>
    <cdr:to>
      <cdr:x>0.20599</cdr:x>
      <cdr:y>1</cdr:y>
    </cdr:to>
    <cdr:sp macro="" textlink="">
      <cdr:nvSpPr>
        <cdr:cNvPr id="28" name="Textfeld 27"/>
        <cdr:cNvSpPr txBox="1"/>
      </cdr:nvSpPr>
      <cdr:spPr>
        <a:xfrm xmlns:a="http://schemas.openxmlformats.org/drawingml/2006/main">
          <a:off x="853966" y="8616292"/>
          <a:ext cx="1976382" cy="525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0.16494</cdr:x>
      <cdr:y>0.91976</cdr:y>
    </cdr:from>
    <cdr:to>
      <cdr:x>0.26693</cdr:x>
      <cdr:y>0.96048</cdr:y>
    </cdr:to>
    <cdr:grpSp>
      <cdr:nvGrpSpPr>
        <cdr:cNvPr id="69" name="Gruppieren 68"/>
        <cdr:cNvGrpSpPr/>
      </cdr:nvGrpSpPr>
      <cdr:grpSpPr>
        <a:xfrm xmlns:a="http://schemas.openxmlformats.org/drawingml/2006/main">
          <a:off x="2266294" y="8408279"/>
          <a:ext cx="1401380" cy="372240"/>
          <a:chOff x="2266294" y="8408279"/>
          <a:chExt cx="1401380" cy="372240"/>
        </a:xfrm>
      </cdr:grpSpPr>
      <cdr:cxnSp macro="">
        <cdr:nvCxnSpPr>
          <cdr:cNvPr id="9" name="Gewinkelter Verbinder 8"/>
          <cdr:cNvCxnSpPr/>
        </cdr:nvCxnSpPr>
        <cdr:spPr>
          <a:xfrm xmlns:a="http://schemas.openxmlformats.org/drawingml/2006/main" flipV="1">
            <a:off x="3032673" y="8408279"/>
            <a:ext cx="635001" cy="284652"/>
          </a:xfrm>
          <a:prstGeom xmlns:a="http://schemas.openxmlformats.org/drawingml/2006/main" prst="bentConnector3">
            <a:avLst>
              <a:gd name="adj1" fmla="val 101724"/>
            </a:avLst>
          </a:prstGeom>
          <a:ln xmlns:a="http://schemas.openxmlformats.org/drawingml/2006/main" w="25400">
            <a:solidFill>
              <a:srgbClr val="00B0F0"/>
            </a:solidFill>
            <a:tailEnd type="triangle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33" name="Textfeld 32"/>
          <cdr:cNvSpPr txBox="1"/>
        </cdr:nvSpPr>
        <cdr:spPr>
          <a:xfrm xmlns:a="http://schemas.openxmlformats.org/drawingml/2006/main">
            <a:off x="2266294" y="8539657"/>
            <a:ext cx="821120" cy="240862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r>
              <a:rPr lang="de-DE" sz="1100">
                <a:solidFill>
                  <a:srgbClr val="00B0F0"/>
                </a:solidFill>
              </a:rPr>
              <a:t>Labyrinth</a:t>
            </a:r>
          </a:p>
        </cdr:txBody>
      </cdr:sp>
    </cdr:grpSp>
  </cdr:relSizeAnchor>
  <cdr:relSizeAnchor xmlns:cdr="http://schemas.openxmlformats.org/drawingml/2006/chartDrawing">
    <cdr:from>
      <cdr:x>0.1761</cdr:x>
      <cdr:y>0.26826</cdr:y>
    </cdr:from>
    <cdr:to>
      <cdr:x>0.32669</cdr:x>
      <cdr:y>0.52575</cdr:y>
    </cdr:to>
    <cdr:sp macro="" textlink="">
      <cdr:nvSpPr>
        <cdr:cNvPr id="34" name="Textfeld 33"/>
        <cdr:cNvSpPr txBox="1"/>
      </cdr:nvSpPr>
      <cdr:spPr>
        <a:xfrm xmlns:a="http://schemas.openxmlformats.org/drawingml/2006/main">
          <a:off x="2419569" y="2452414"/>
          <a:ext cx="2069224" cy="2353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0.05752</cdr:x>
      <cdr:y>0.71018</cdr:y>
    </cdr:from>
    <cdr:to>
      <cdr:x>0.11961</cdr:x>
      <cdr:y>0.75724</cdr:y>
    </cdr:to>
    <cdr:sp macro="" textlink="">
      <cdr:nvSpPr>
        <cdr:cNvPr id="44" name="Freihandform 43"/>
        <cdr:cNvSpPr/>
      </cdr:nvSpPr>
      <cdr:spPr>
        <a:xfrm xmlns:a="http://schemas.openxmlformats.org/drawingml/2006/main">
          <a:off x="790297" y="6492363"/>
          <a:ext cx="853166" cy="430161"/>
        </a:xfrm>
        <a:custGeom xmlns:a="http://schemas.openxmlformats.org/drawingml/2006/main">
          <a:avLst/>
          <a:gdLst>
            <a:gd name="connsiteX0" fmla="*/ 0 w 853965"/>
            <a:gd name="connsiteY0" fmla="*/ 0 h 1915948"/>
            <a:gd name="connsiteX1" fmla="*/ 437931 w 853965"/>
            <a:gd name="connsiteY1" fmla="*/ 1915948 h 1915948"/>
            <a:gd name="connsiteX2" fmla="*/ 853965 w 853965"/>
            <a:gd name="connsiteY2" fmla="*/ 0 h 1915948"/>
            <a:gd name="connsiteX0" fmla="*/ 0 w 466819"/>
            <a:gd name="connsiteY0" fmla="*/ 1646903 h 1915948"/>
            <a:gd name="connsiteX1" fmla="*/ 50785 w 466819"/>
            <a:gd name="connsiteY1" fmla="*/ 1915948 h 1915948"/>
            <a:gd name="connsiteX2" fmla="*/ 466819 w 466819"/>
            <a:gd name="connsiteY2" fmla="*/ 0 h 1915948"/>
            <a:gd name="connsiteX0" fmla="*/ 10914 w 477733"/>
            <a:gd name="connsiteY0" fmla="*/ 1646903 h 1915948"/>
            <a:gd name="connsiteX1" fmla="*/ 0 w 477733"/>
            <a:gd name="connsiteY1" fmla="*/ 1628609 h 1915948"/>
            <a:gd name="connsiteX2" fmla="*/ 61699 w 477733"/>
            <a:gd name="connsiteY2" fmla="*/ 1915948 h 1915948"/>
            <a:gd name="connsiteX3" fmla="*/ 477733 w 477733"/>
            <a:gd name="connsiteY3" fmla="*/ 0 h 1915948"/>
            <a:gd name="connsiteX0" fmla="*/ 244430 w 711249"/>
            <a:gd name="connsiteY0" fmla="*/ 1646903 h 1915948"/>
            <a:gd name="connsiteX1" fmla="*/ 0 w 711249"/>
            <a:gd name="connsiteY1" fmla="*/ 1650117 h 1915948"/>
            <a:gd name="connsiteX2" fmla="*/ 295215 w 711249"/>
            <a:gd name="connsiteY2" fmla="*/ 1915948 h 1915948"/>
            <a:gd name="connsiteX3" fmla="*/ 711249 w 711249"/>
            <a:gd name="connsiteY3" fmla="*/ 0 h 1915948"/>
            <a:gd name="connsiteX0" fmla="*/ 0 w 712625"/>
            <a:gd name="connsiteY0" fmla="*/ 1499419 h 1915948"/>
            <a:gd name="connsiteX1" fmla="*/ 1376 w 712625"/>
            <a:gd name="connsiteY1" fmla="*/ 1650117 h 1915948"/>
            <a:gd name="connsiteX2" fmla="*/ 296591 w 712625"/>
            <a:gd name="connsiteY2" fmla="*/ 1915948 h 1915948"/>
            <a:gd name="connsiteX3" fmla="*/ 712625 w 712625"/>
            <a:gd name="connsiteY3" fmla="*/ 0 h 1915948"/>
            <a:gd name="connsiteX0" fmla="*/ 0 w 712625"/>
            <a:gd name="connsiteY0" fmla="*/ 1499419 h 1915948"/>
            <a:gd name="connsiteX1" fmla="*/ 155005 w 712625"/>
            <a:gd name="connsiteY1" fmla="*/ 1656262 h 1915948"/>
            <a:gd name="connsiteX2" fmla="*/ 296591 w 712625"/>
            <a:gd name="connsiteY2" fmla="*/ 1915948 h 1915948"/>
            <a:gd name="connsiteX3" fmla="*/ 712625 w 712625"/>
            <a:gd name="connsiteY3" fmla="*/ 0 h 1915948"/>
            <a:gd name="connsiteX0" fmla="*/ 0 w 709552"/>
            <a:gd name="connsiteY0" fmla="*/ 1625395 h 1915948"/>
            <a:gd name="connsiteX1" fmla="*/ 151932 w 709552"/>
            <a:gd name="connsiteY1" fmla="*/ 1656262 h 1915948"/>
            <a:gd name="connsiteX2" fmla="*/ 293518 w 709552"/>
            <a:gd name="connsiteY2" fmla="*/ 1915948 h 1915948"/>
            <a:gd name="connsiteX3" fmla="*/ 709552 w 709552"/>
            <a:gd name="connsiteY3" fmla="*/ 0 h 1915948"/>
            <a:gd name="connsiteX0" fmla="*/ 0 w 709552"/>
            <a:gd name="connsiteY0" fmla="*/ 1625395 h 1915948"/>
            <a:gd name="connsiteX1" fmla="*/ 155005 w 709552"/>
            <a:gd name="connsiteY1" fmla="*/ 1677770 h 1915948"/>
            <a:gd name="connsiteX2" fmla="*/ 293518 w 709552"/>
            <a:gd name="connsiteY2" fmla="*/ 1915948 h 1915948"/>
            <a:gd name="connsiteX3" fmla="*/ 709552 w 709552"/>
            <a:gd name="connsiteY3" fmla="*/ 0 h 1915948"/>
            <a:gd name="connsiteX0" fmla="*/ 0 w 709552"/>
            <a:gd name="connsiteY0" fmla="*/ 1640758 h 1915948"/>
            <a:gd name="connsiteX1" fmla="*/ 155005 w 709552"/>
            <a:gd name="connsiteY1" fmla="*/ 1677770 h 1915948"/>
            <a:gd name="connsiteX2" fmla="*/ 293518 w 709552"/>
            <a:gd name="connsiteY2" fmla="*/ 1915948 h 1915948"/>
            <a:gd name="connsiteX3" fmla="*/ 709552 w 709552"/>
            <a:gd name="connsiteY3" fmla="*/ 0 h 1915948"/>
            <a:gd name="connsiteX0" fmla="*/ 0 w 844746"/>
            <a:gd name="connsiteY0" fmla="*/ 1634613 h 1915948"/>
            <a:gd name="connsiteX1" fmla="*/ 290199 w 844746"/>
            <a:gd name="connsiteY1" fmla="*/ 1677770 h 1915948"/>
            <a:gd name="connsiteX2" fmla="*/ 428712 w 844746"/>
            <a:gd name="connsiteY2" fmla="*/ 1915948 h 1915948"/>
            <a:gd name="connsiteX3" fmla="*/ 844746 w 844746"/>
            <a:gd name="connsiteY3" fmla="*/ 0 h 1915948"/>
            <a:gd name="connsiteX0" fmla="*/ 7757 w 852503"/>
            <a:gd name="connsiteY0" fmla="*/ 1634613 h 1915948"/>
            <a:gd name="connsiteX1" fmla="*/ 297956 w 852503"/>
            <a:gd name="connsiteY1" fmla="*/ 1677770 h 1915948"/>
            <a:gd name="connsiteX2" fmla="*/ 436469 w 852503"/>
            <a:gd name="connsiteY2" fmla="*/ 1915948 h 1915948"/>
            <a:gd name="connsiteX3" fmla="*/ 852503 w 852503"/>
            <a:gd name="connsiteY3" fmla="*/ 0 h 1915948"/>
            <a:gd name="connsiteX0" fmla="*/ 8004 w 852750"/>
            <a:gd name="connsiteY0" fmla="*/ 1634613 h 1915948"/>
            <a:gd name="connsiteX1" fmla="*/ 285913 w 852750"/>
            <a:gd name="connsiteY1" fmla="*/ 1668552 h 1915948"/>
            <a:gd name="connsiteX2" fmla="*/ 436716 w 852750"/>
            <a:gd name="connsiteY2" fmla="*/ 1915948 h 1915948"/>
            <a:gd name="connsiteX3" fmla="*/ 852750 w 852750"/>
            <a:gd name="connsiteY3" fmla="*/ 0 h 1915948"/>
            <a:gd name="connsiteX0" fmla="*/ 26823 w 871569"/>
            <a:gd name="connsiteY0" fmla="*/ 1634613 h 1915948"/>
            <a:gd name="connsiteX1" fmla="*/ 18981 w 871569"/>
            <a:gd name="connsiteY1" fmla="*/ 1619392 h 1915948"/>
            <a:gd name="connsiteX2" fmla="*/ 304732 w 871569"/>
            <a:gd name="connsiteY2" fmla="*/ 1668552 h 1915948"/>
            <a:gd name="connsiteX3" fmla="*/ 455535 w 871569"/>
            <a:gd name="connsiteY3" fmla="*/ 1915948 h 1915948"/>
            <a:gd name="connsiteX4" fmla="*/ 871569 w 871569"/>
            <a:gd name="connsiteY4" fmla="*/ 0 h 1915948"/>
            <a:gd name="connsiteX0" fmla="*/ 17682 w 862428"/>
            <a:gd name="connsiteY0" fmla="*/ 1634613 h 1915948"/>
            <a:gd name="connsiteX1" fmla="*/ 22130 w 862428"/>
            <a:gd name="connsiteY1" fmla="*/ 1785311 h 1915948"/>
            <a:gd name="connsiteX2" fmla="*/ 295591 w 862428"/>
            <a:gd name="connsiteY2" fmla="*/ 1668552 h 1915948"/>
            <a:gd name="connsiteX3" fmla="*/ 446394 w 862428"/>
            <a:gd name="connsiteY3" fmla="*/ 1915948 h 1915948"/>
            <a:gd name="connsiteX4" fmla="*/ 862428 w 862428"/>
            <a:gd name="connsiteY4" fmla="*/ 0 h 1915948"/>
            <a:gd name="connsiteX0" fmla="*/ 13521 w 864412"/>
            <a:gd name="connsiteY0" fmla="*/ 1487129 h 1915948"/>
            <a:gd name="connsiteX1" fmla="*/ 24114 w 864412"/>
            <a:gd name="connsiteY1" fmla="*/ 1785311 h 1915948"/>
            <a:gd name="connsiteX2" fmla="*/ 297575 w 864412"/>
            <a:gd name="connsiteY2" fmla="*/ 1668552 h 1915948"/>
            <a:gd name="connsiteX3" fmla="*/ 448378 w 864412"/>
            <a:gd name="connsiteY3" fmla="*/ 1915948 h 1915948"/>
            <a:gd name="connsiteX4" fmla="*/ 864412 w 864412"/>
            <a:gd name="connsiteY4" fmla="*/ 0 h 1915948"/>
            <a:gd name="connsiteX0" fmla="*/ 9734 w 860625"/>
            <a:gd name="connsiteY0" fmla="*/ 1487129 h 1915948"/>
            <a:gd name="connsiteX1" fmla="*/ 26472 w 860625"/>
            <a:gd name="connsiteY1" fmla="*/ 1656262 h 1915948"/>
            <a:gd name="connsiteX2" fmla="*/ 293788 w 860625"/>
            <a:gd name="connsiteY2" fmla="*/ 1668552 h 1915948"/>
            <a:gd name="connsiteX3" fmla="*/ 444591 w 860625"/>
            <a:gd name="connsiteY3" fmla="*/ 1915948 h 1915948"/>
            <a:gd name="connsiteX4" fmla="*/ 860625 w 860625"/>
            <a:gd name="connsiteY4" fmla="*/ 0 h 1915948"/>
            <a:gd name="connsiteX0" fmla="*/ 49806 w 900697"/>
            <a:gd name="connsiteY0" fmla="*/ 1487129 h 1915948"/>
            <a:gd name="connsiteX1" fmla="*/ 66544 w 900697"/>
            <a:gd name="connsiteY1" fmla="*/ 1656262 h 1915948"/>
            <a:gd name="connsiteX2" fmla="*/ 333860 w 900697"/>
            <a:gd name="connsiteY2" fmla="*/ 1668552 h 1915948"/>
            <a:gd name="connsiteX3" fmla="*/ 484663 w 900697"/>
            <a:gd name="connsiteY3" fmla="*/ 1915948 h 1915948"/>
            <a:gd name="connsiteX4" fmla="*/ 900697 w 900697"/>
            <a:gd name="connsiteY4" fmla="*/ 0 h 1915948"/>
            <a:gd name="connsiteX0" fmla="*/ 49806 w 900697"/>
            <a:gd name="connsiteY0" fmla="*/ 1487129 h 1915948"/>
            <a:gd name="connsiteX1" fmla="*/ 66544 w 900697"/>
            <a:gd name="connsiteY1" fmla="*/ 1656262 h 1915948"/>
            <a:gd name="connsiteX2" fmla="*/ 333860 w 900697"/>
            <a:gd name="connsiteY2" fmla="*/ 1668552 h 1915948"/>
            <a:gd name="connsiteX3" fmla="*/ 484663 w 900697"/>
            <a:gd name="connsiteY3" fmla="*/ 1915948 h 1915948"/>
            <a:gd name="connsiteX4" fmla="*/ 900697 w 900697"/>
            <a:gd name="connsiteY4" fmla="*/ 0 h 1915948"/>
            <a:gd name="connsiteX0" fmla="*/ 82 w 850973"/>
            <a:gd name="connsiteY0" fmla="*/ 1487129 h 1915948"/>
            <a:gd name="connsiteX1" fmla="*/ 16820 w 850973"/>
            <a:gd name="connsiteY1" fmla="*/ 1656262 h 1915948"/>
            <a:gd name="connsiteX2" fmla="*/ 284136 w 850973"/>
            <a:gd name="connsiteY2" fmla="*/ 1668552 h 1915948"/>
            <a:gd name="connsiteX3" fmla="*/ 434939 w 850973"/>
            <a:gd name="connsiteY3" fmla="*/ 1915948 h 1915948"/>
            <a:gd name="connsiteX4" fmla="*/ 850973 w 850973"/>
            <a:gd name="connsiteY4" fmla="*/ 0 h 1915948"/>
            <a:gd name="connsiteX0" fmla="*/ 1053 w 851944"/>
            <a:gd name="connsiteY0" fmla="*/ 1487129 h 1915948"/>
            <a:gd name="connsiteX1" fmla="*/ 2428 w 851944"/>
            <a:gd name="connsiteY1" fmla="*/ 1656262 h 1915948"/>
            <a:gd name="connsiteX2" fmla="*/ 285107 w 851944"/>
            <a:gd name="connsiteY2" fmla="*/ 1668552 h 1915948"/>
            <a:gd name="connsiteX3" fmla="*/ 435910 w 851944"/>
            <a:gd name="connsiteY3" fmla="*/ 1915948 h 1915948"/>
            <a:gd name="connsiteX4" fmla="*/ 851944 w 851944"/>
            <a:gd name="connsiteY4" fmla="*/ 0 h 1915948"/>
            <a:gd name="connsiteX0" fmla="*/ 1053 w 851944"/>
            <a:gd name="connsiteY0" fmla="*/ 1487129 h 1912868"/>
            <a:gd name="connsiteX1" fmla="*/ 2428 w 851944"/>
            <a:gd name="connsiteY1" fmla="*/ 1656262 h 1912868"/>
            <a:gd name="connsiteX2" fmla="*/ 285107 w 851944"/>
            <a:gd name="connsiteY2" fmla="*/ 1668552 h 1912868"/>
            <a:gd name="connsiteX3" fmla="*/ 417475 w 851944"/>
            <a:gd name="connsiteY3" fmla="*/ 1912868 h 1912868"/>
            <a:gd name="connsiteX4" fmla="*/ 851944 w 851944"/>
            <a:gd name="connsiteY4" fmla="*/ 0 h 1912868"/>
            <a:gd name="connsiteX0" fmla="*/ 1053 w 572339"/>
            <a:gd name="connsiteY0" fmla="*/ 50 h 425789"/>
            <a:gd name="connsiteX1" fmla="*/ 2428 w 572339"/>
            <a:gd name="connsiteY1" fmla="*/ 169183 h 425789"/>
            <a:gd name="connsiteX2" fmla="*/ 285107 w 572339"/>
            <a:gd name="connsiteY2" fmla="*/ 181473 h 425789"/>
            <a:gd name="connsiteX3" fmla="*/ 417475 w 572339"/>
            <a:gd name="connsiteY3" fmla="*/ 425789 h 425789"/>
            <a:gd name="connsiteX4" fmla="*/ 572339 w 572339"/>
            <a:gd name="connsiteY4" fmla="*/ 166921 h 425789"/>
            <a:gd name="connsiteX0" fmla="*/ 1053 w 584277"/>
            <a:gd name="connsiteY0" fmla="*/ 50 h 425789"/>
            <a:gd name="connsiteX1" fmla="*/ 2428 w 584277"/>
            <a:gd name="connsiteY1" fmla="*/ 169183 h 425789"/>
            <a:gd name="connsiteX2" fmla="*/ 285107 w 584277"/>
            <a:gd name="connsiteY2" fmla="*/ 181473 h 425789"/>
            <a:gd name="connsiteX3" fmla="*/ 417475 w 584277"/>
            <a:gd name="connsiteY3" fmla="*/ 425789 h 425789"/>
            <a:gd name="connsiteX4" fmla="*/ 572339 w 584277"/>
            <a:gd name="connsiteY4" fmla="*/ 166921 h 425789"/>
            <a:gd name="connsiteX5" fmla="*/ 573930 w 584277"/>
            <a:gd name="connsiteY5" fmla="*/ 151663 h 425789"/>
            <a:gd name="connsiteX0" fmla="*/ 1053 w 850462"/>
            <a:gd name="connsiteY0" fmla="*/ 50 h 425789"/>
            <a:gd name="connsiteX1" fmla="*/ 2428 w 850462"/>
            <a:gd name="connsiteY1" fmla="*/ 169183 h 425789"/>
            <a:gd name="connsiteX2" fmla="*/ 285107 w 850462"/>
            <a:gd name="connsiteY2" fmla="*/ 181473 h 425789"/>
            <a:gd name="connsiteX3" fmla="*/ 417475 w 850462"/>
            <a:gd name="connsiteY3" fmla="*/ 425789 h 425789"/>
            <a:gd name="connsiteX4" fmla="*/ 572339 w 850462"/>
            <a:gd name="connsiteY4" fmla="*/ 166921 h 425789"/>
            <a:gd name="connsiteX5" fmla="*/ 850462 w 850462"/>
            <a:gd name="connsiteY5" fmla="*/ 170144 h 425789"/>
            <a:gd name="connsiteX0" fmla="*/ 1053 w 869381"/>
            <a:gd name="connsiteY0" fmla="*/ 50 h 425789"/>
            <a:gd name="connsiteX1" fmla="*/ 2428 w 869381"/>
            <a:gd name="connsiteY1" fmla="*/ 169183 h 425789"/>
            <a:gd name="connsiteX2" fmla="*/ 285107 w 869381"/>
            <a:gd name="connsiteY2" fmla="*/ 181473 h 425789"/>
            <a:gd name="connsiteX3" fmla="*/ 417475 w 869381"/>
            <a:gd name="connsiteY3" fmla="*/ 425789 h 425789"/>
            <a:gd name="connsiteX4" fmla="*/ 572339 w 869381"/>
            <a:gd name="connsiteY4" fmla="*/ 166921 h 425789"/>
            <a:gd name="connsiteX5" fmla="*/ 850462 w 869381"/>
            <a:gd name="connsiteY5" fmla="*/ 170144 h 425789"/>
            <a:gd name="connsiteX6" fmla="*/ 844316 w 869381"/>
            <a:gd name="connsiteY6" fmla="*/ 163983 h 425789"/>
            <a:gd name="connsiteX0" fmla="*/ 1053 w 870895"/>
            <a:gd name="connsiteY0" fmla="*/ 5471 h 431210"/>
            <a:gd name="connsiteX1" fmla="*/ 2428 w 870895"/>
            <a:gd name="connsiteY1" fmla="*/ 174604 h 431210"/>
            <a:gd name="connsiteX2" fmla="*/ 285107 w 870895"/>
            <a:gd name="connsiteY2" fmla="*/ 186894 h 431210"/>
            <a:gd name="connsiteX3" fmla="*/ 417475 w 870895"/>
            <a:gd name="connsiteY3" fmla="*/ 431210 h 431210"/>
            <a:gd name="connsiteX4" fmla="*/ 572339 w 870895"/>
            <a:gd name="connsiteY4" fmla="*/ 172342 h 431210"/>
            <a:gd name="connsiteX5" fmla="*/ 850462 w 870895"/>
            <a:gd name="connsiteY5" fmla="*/ 175565 h 431210"/>
            <a:gd name="connsiteX6" fmla="*/ 850461 w 870895"/>
            <a:gd name="connsiteY6" fmla="*/ 0 h 431210"/>
            <a:gd name="connsiteX0" fmla="*/ 1053 w 853166"/>
            <a:gd name="connsiteY0" fmla="*/ 5471 h 431210"/>
            <a:gd name="connsiteX1" fmla="*/ 2428 w 853166"/>
            <a:gd name="connsiteY1" fmla="*/ 174604 h 431210"/>
            <a:gd name="connsiteX2" fmla="*/ 285107 w 853166"/>
            <a:gd name="connsiteY2" fmla="*/ 186894 h 431210"/>
            <a:gd name="connsiteX3" fmla="*/ 417475 w 853166"/>
            <a:gd name="connsiteY3" fmla="*/ 431210 h 431210"/>
            <a:gd name="connsiteX4" fmla="*/ 572339 w 853166"/>
            <a:gd name="connsiteY4" fmla="*/ 172342 h 431210"/>
            <a:gd name="connsiteX5" fmla="*/ 850462 w 853166"/>
            <a:gd name="connsiteY5" fmla="*/ 175565 h 431210"/>
            <a:gd name="connsiteX6" fmla="*/ 850461 w 853166"/>
            <a:gd name="connsiteY6" fmla="*/ 0 h 431210"/>
            <a:gd name="connsiteX0" fmla="*/ 1053 w 853166"/>
            <a:gd name="connsiteY0" fmla="*/ 5471 h 431210"/>
            <a:gd name="connsiteX1" fmla="*/ 2428 w 853166"/>
            <a:gd name="connsiteY1" fmla="*/ 174604 h 431210"/>
            <a:gd name="connsiteX2" fmla="*/ 285107 w 853166"/>
            <a:gd name="connsiteY2" fmla="*/ 186894 h 431210"/>
            <a:gd name="connsiteX3" fmla="*/ 417475 w 853166"/>
            <a:gd name="connsiteY3" fmla="*/ 431210 h 431210"/>
            <a:gd name="connsiteX4" fmla="*/ 572339 w 853166"/>
            <a:gd name="connsiteY4" fmla="*/ 172342 h 431210"/>
            <a:gd name="connsiteX5" fmla="*/ 850462 w 853166"/>
            <a:gd name="connsiteY5" fmla="*/ 175565 h 431210"/>
            <a:gd name="connsiteX6" fmla="*/ 850461 w 853166"/>
            <a:gd name="connsiteY6" fmla="*/ 0 h 431210"/>
            <a:gd name="connsiteX0" fmla="*/ 1053 w 853166"/>
            <a:gd name="connsiteY0" fmla="*/ 5471 h 431210"/>
            <a:gd name="connsiteX1" fmla="*/ 2428 w 853166"/>
            <a:gd name="connsiteY1" fmla="*/ 174604 h 431210"/>
            <a:gd name="connsiteX2" fmla="*/ 285107 w 853166"/>
            <a:gd name="connsiteY2" fmla="*/ 186894 h 431210"/>
            <a:gd name="connsiteX3" fmla="*/ 417475 w 853166"/>
            <a:gd name="connsiteY3" fmla="*/ 431210 h 431210"/>
            <a:gd name="connsiteX4" fmla="*/ 572339 w 853166"/>
            <a:gd name="connsiteY4" fmla="*/ 172342 h 431210"/>
            <a:gd name="connsiteX5" fmla="*/ 850462 w 853166"/>
            <a:gd name="connsiteY5" fmla="*/ 175565 h 431210"/>
            <a:gd name="connsiteX6" fmla="*/ 850461 w 853166"/>
            <a:gd name="connsiteY6" fmla="*/ 0 h 4312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853166" h="431210">
              <a:moveTo>
                <a:pt x="1053" y="5471"/>
              </a:moveTo>
              <a:cubicBezTo>
                <a:pt x="-254" y="2934"/>
                <a:pt x="-875" y="98278"/>
                <a:pt x="2428" y="174604"/>
              </a:cubicBezTo>
              <a:cubicBezTo>
                <a:pt x="113270" y="183333"/>
                <a:pt x="215420" y="171350"/>
                <a:pt x="285107" y="186894"/>
              </a:cubicBezTo>
              <a:lnTo>
                <a:pt x="417475" y="431210"/>
              </a:lnTo>
              <a:lnTo>
                <a:pt x="572339" y="172342"/>
              </a:lnTo>
              <a:cubicBezTo>
                <a:pt x="647576" y="172856"/>
                <a:pt x="850131" y="178744"/>
                <a:pt x="850462" y="175565"/>
              </a:cubicBezTo>
              <a:cubicBezTo>
                <a:pt x="855848" y="104234"/>
                <a:pt x="851741" y="1284"/>
                <a:pt x="850461" y="0"/>
              </a:cubicBezTo>
            </a:path>
          </a:pathLst>
        </a:custGeom>
        <a:noFill xmlns:a="http://schemas.openxmlformats.org/drawingml/2006/main"/>
        <a:ln xmlns:a="http://schemas.openxmlformats.org/drawingml/2006/main" w="5080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0.08287</cdr:x>
      <cdr:y>0.86228</cdr:y>
    </cdr:from>
    <cdr:to>
      <cdr:x>0.09323</cdr:x>
      <cdr:y>0.94371</cdr:y>
    </cdr:to>
    <cdr:sp macro="" textlink="">
      <cdr:nvSpPr>
        <cdr:cNvPr id="57" name="Rechteck 56"/>
        <cdr:cNvSpPr/>
      </cdr:nvSpPr>
      <cdr:spPr>
        <a:xfrm xmlns:a="http://schemas.openxmlformats.org/drawingml/2006/main">
          <a:off x="1138621" y="7882759"/>
          <a:ext cx="142327" cy="744482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1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0.15429</cdr:x>
      <cdr:y>0.86065</cdr:y>
    </cdr:from>
    <cdr:to>
      <cdr:x>0.16465</cdr:x>
      <cdr:y>0.94208</cdr:y>
    </cdr:to>
    <cdr:sp macro="" textlink="">
      <cdr:nvSpPr>
        <cdr:cNvPr id="58" name="Rechteck 57"/>
        <cdr:cNvSpPr/>
      </cdr:nvSpPr>
      <cdr:spPr>
        <a:xfrm xmlns:a="http://schemas.openxmlformats.org/drawingml/2006/main">
          <a:off x="2120024" y="7867869"/>
          <a:ext cx="142327" cy="744482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1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0.22601</cdr:x>
      <cdr:y>0.85825</cdr:y>
    </cdr:from>
    <cdr:to>
      <cdr:x>0.23637</cdr:x>
      <cdr:y>0.93969</cdr:y>
    </cdr:to>
    <cdr:sp macro="" textlink="">
      <cdr:nvSpPr>
        <cdr:cNvPr id="59" name="Rechteck 58"/>
        <cdr:cNvSpPr/>
      </cdr:nvSpPr>
      <cdr:spPr>
        <a:xfrm xmlns:a="http://schemas.openxmlformats.org/drawingml/2006/main">
          <a:off x="3105369" y="7845972"/>
          <a:ext cx="142327" cy="744482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1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0.29692</cdr:x>
      <cdr:y>0.85825</cdr:y>
    </cdr:from>
    <cdr:to>
      <cdr:x>0.30728</cdr:x>
      <cdr:y>0.93969</cdr:y>
    </cdr:to>
    <cdr:sp macro="" textlink="">
      <cdr:nvSpPr>
        <cdr:cNvPr id="60" name="Rechteck 59"/>
        <cdr:cNvSpPr/>
      </cdr:nvSpPr>
      <cdr:spPr>
        <a:xfrm xmlns:a="http://schemas.openxmlformats.org/drawingml/2006/main">
          <a:off x="4079765" y="7845972"/>
          <a:ext cx="142327" cy="744482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1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0.36864</cdr:x>
      <cdr:y>0.85705</cdr:y>
    </cdr:from>
    <cdr:to>
      <cdr:x>0.379</cdr:x>
      <cdr:y>0.93849</cdr:y>
    </cdr:to>
    <cdr:sp macro="" textlink="">
      <cdr:nvSpPr>
        <cdr:cNvPr id="61" name="Rechteck 60"/>
        <cdr:cNvSpPr/>
      </cdr:nvSpPr>
      <cdr:spPr>
        <a:xfrm xmlns:a="http://schemas.openxmlformats.org/drawingml/2006/main">
          <a:off x="5065111" y="7835024"/>
          <a:ext cx="142327" cy="744482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1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0.44115</cdr:x>
      <cdr:y>0.85825</cdr:y>
    </cdr:from>
    <cdr:to>
      <cdr:x>0.45151</cdr:x>
      <cdr:y>0.93969</cdr:y>
    </cdr:to>
    <cdr:sp macro="" textlink="">
      <cdr:nvSpPr>
        <cdr:cNvPr id="62" name="Rechteck 61"/>
        <cdr:cNvSpPr/>
      </cdr:nvSpPr>
      <cdr:spPr>
        <a:xfrm xmlns:a="http://schemas.openxmlformats.org/drawingml/2006/main">
          <a:off x="6061403" y="7845972"/>
          <a:ext cx="142327" cy="744482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1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0.51286</cdr:x>
      <cdr:y>0.85705</cdr:y>
    </cdr:from>
    <cdr:to>
      <cdr:x>0.52322</cdr:x>
      <cdr:y>0.93849</cdr:y>
    </cdr:to>
    <cdr:sp macro="" textlink="">
      <cdr:nvSpPr>
        <cdr:cNvPr id="63" name="Rechteck 62"/>
        <cdr:cNvSpPr/>
      </cdr:nvSpPr>
      <cdr:spPr>
        <a:xfrm xmlns:a="http://schemas.openxmlformats.org/drawingml/2006/main">
          <a:off x="7046748" y="7835024"/>
          <a:ext cx="142327" cy="744482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1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0.58537</cdr:x>
      <cdr:y>0.86065</cdr:y>
    </cdr:from>
    <cdr:to>
      <cdr:x>0.59573</cdr:x>
      <cdr:y>0.94208</cdr:y>
    </cdr:to>
    <cdr:sp macro="" textlink="">
      <cdr:nvSpPr>
        <cdr:cNvPr id="64" name="Rechteck 63"/>
        <cdr:cNvSpPr/>
      </cdr:nvSpPr>
      <cdr:spPr>
        <a:xfrm xmlns:a="http://schemas.openxmlformats.org/drawingml/2006/main">
          <a:off x="8043042" y="7867869"/>
          <a:ext cx="142327" cy="744482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1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0.66665</cdr:x>
      <cdr:y>0.85586</cdr:y>
    </cdr:from>
    <cdr:to>
      <cdr:x>0.677</cdr:x>
      <cdr:y>0.93729</cdr:y>
    </cdr:to>
    <cdr:sp macro="" textlink="">
      <cdr:nvSpPr>
        <cdr:cNvPr id="65" name="Rechteck 64"/>
        <cdr:cNvSpPr/>
      </cdr:nvSpPr>
      <cdr:spPr>
        <a:xfrm xmlns:a="http://schemas.openxmlformats.org/drawingml/2006/main">
          <a:off x="9159765" y="7824076"/>
          <a:ext cx="142327" cy="744482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1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0.73756</cdr:x>
      <cdr:y>0.85825</cdr:y>
    </cdr:from>
    <cdr:to>
      <cdr:x>0.74792</cdr:x>
      <cdr:y>0.93969</cdr:y>
    </cdr:to>
    <cdr:sp macro="" textlink="">
      <cdr:nvSpPr>
        <cdr:cNvPr id="66" name="Rechteck 65"/>
        <cdr:cNvSpPr/>
      </cdr:nvSpPr>
      <cdr:spPr>
        <a:xfrm xmlns:a="http://schemas.openxmlformats.org/drawingml/2006/main">
          <a:off x="10134162" y="7845973"/>
          <a:ext cx="142327" cy="744482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1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0.80927</cdr:x>
      <cdr:y>0.85825</cdr:y>
    </cdr:from>
    <cdr:to>
      <cdr:x>0.81963</cdr:x>
      <cdr:y>0.93969</cdr:y>
    </cdr:to>
    <cdr:sp macro="" textlink="">
      <cdr:nvSpPr>
        <cdr:cNvPr id="67" name="Rechteck 66"/>
        <cdr:cNvSpPr/>
      </cdr:nvSpPr>
      <cdr:spPr>
        <a:xfrm xmlns:a="http://schemas.openxmlformats.org/drawingml/2006/main">
          <a:off x="11119507" y="7845973"/>
          <a:ext cx="142327" cy="744482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1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0.88099</cdr:x>
      <cdr:y>0.85705</cdr:y>
    </cdr:from>
    <cdr:to>
      <cdr:x>0.89135</cdr:x>
      <cdr:y>0.93849</cdr:y>
    </cdr:to>
    <cdr:sp macro="" textlink="">
      <cdr:nvSpPr>
        <cdr:cNvPr id="68" name="Rechteck 67"/>
        <cdr:cNvSpPr/>
      </cdr:nvSpPr>
      <cdr:spPr>
        <a:xfrm xmlns:a="http://schemas.openxmlformats.org/drawingml/2006/main">
          <a:off x="12104851" y="7835024"/>
          <a:ext cx="142327" cy="744482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1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0.50888</cdr:x>
      <cdr:y>0.92575</cdr:y>
    </cdr:from>
    <cdr:to>
      <cdr:x>0.55378</cdr:x>
      <cdr:y>0.97854</cdr:y>
    </cdr:to>
    <cdr:cxnSp macro="">
      <cdr:nvCxnSpPr>
        <cdr:cNvPr id="71" name="Gewinkelter Verbinder 70"/>
        <cdr:cNvCxnSpPr/>
      </cdr:nvCxnSpPr>
      <cdr:spPr>
        <a:xfrm xmlns:a="http://schemas.openxmlformats.org/drawingml/2006/main" flipV="1">
          <a:off x="6992007" y="8463017"/>
          <a:ext cx="617045" cy="482572"/>
        </a:xfrm>
        <a:prstGeom xmlns:a="http://schemas.openxmlformats.org/drawingml/2006/main" prst="bentConnector3">
          <a:avLst>
            <a:gd name="adj1" fmla="val 101455"/>
          </a:avLst>
        </a:prstGeom>
        <a:ln xmlns:a="http://schemas.openxmlformats.org/drawingml/2006/main" w="25400">
          <a:solidFill>
            <a:srgbClr val="00B0F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0.45469</cdr:x>
      <cdr:y>0.96448</cdr:y>
    </cdr:from>
    <cdr:to>
      <cdr:x>0.51445</cdr:x>
      <cdr:y>0.99598</cdr:y>
    </cdr:to>
    <cdr:sp macro="" textlink="">
      <cdr:nvSpPr>
        <cdr:cNvPr id="72" name="Textfeld 3"/>
        <cdr:cNvSpPr txBox="1"/>
      </cdr:nvSpPr>
      <cdr:spPr>
        <a:xfrm xmlns:a="http://schemas.openxmlformats.org/drawingml/2006/main">
          <a:off x="6247525" y="8817121"/>
          <a:ext cx="821120" cy="2879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>
              <a:solidFill>
                <a:srgbClr val="00B0F0"/>
              </a:solidFill>
            </a:rPr>
            <a:t>Labyrinth</a:t>
          </a:r>
        </a:p>
      </cdr:txBody>
    </cdr:sp>
  </cdr:relSizeAnchor>
  <cdr:relSizeAnchor xmlns:cdr="http://schemas.openxmlformats.org/drawingml/2006/chartDrawing">
    <cdr:from>
      <cdr:x>0.74792</cdr:x>
      <cdr:y>0.92651</cdr:y>
    </cdr:from>
    <cdr:to>
      <cdr:x>0.84991</cdr:x>
      <cdr:y>0.96723</cdr:y>
    </cdr:to>
    <cdr:grpSp>
      <cdr:nvGrpSpPr>
        <cdr:cNvPr id="75" name="Gruppieren 74"/>
        <cdr:cNvGrpSpPr/>
      </cdr:nvGrpSpPr>
      <cdr:grpSpPr>
        <a:xfrm xmlns:a="http://schemas.openxmlformats.org/drawingml/2006/main">
          <a:off x="10276490" y="8470024"/>
          <a:ext cx="1401380" cy="372240"/>
          <a:chOff x="0" y="0"/>
          <a:chExt cx="1401380" cy="372240"/>
        </a:xfrm>
      </cdr:grpSpPr>
      <cdr:cxnSp macro="">
        <cdr:nvCxnSpPr>
          <cdr:cNvPr id="76" name="Gewinkelter Verbinder 75"/>
          <cdr:cNvCxnSpPr/>
        </cdr:nvCxnSpPr>
        <cdr:spPr>
          <a:xfrm xmlns:a="http://schemas.openxmlformats.org/drawingml/2006/main" flipV="1">
            <a:off x="766379" y="0"/>
            <a:ext cx="635001" cy="284652"/>
          </a:xfrm>
          <a:prstGeom xmlns:a="http://schemas.openxmlformats.org/drawingml/2006/main" prst="bentConnector3">
            <a:avLst>
              <a:gd name="adj1" fmla="val 101724"/>
            </a:avLst>
          </a:prstGeom>
          <a:ln xmlns:a="http://schemas.openxmlformats.org/drawingml/2006/main" w="25400">
            <a:solidFill>
              <a:srgbClr val="00B0F0"/>
            </a:solidFill>
            <a:tailEnd type="triangle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77" name="Textfeld 3"/>
          <cdr:cNvSpPr txBox="1"/>
        </cdr:nvSpPr>
        <cdr:spPr>
          <a:xfrm xmlns:a="http://schemas.openxmlformats.org/drawingml/2006/main">
            <a:off x="0" y="131378"/>
            <a:ext cx="821120" cy="240862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DE" sz="1100">
                <a:solidFill>
                  <a:srgbClr val="00B0F0"/>
                </a:solidFill>
              </a:rPr>
              <a:t>Labyrinth</a:t>
            </a:r>
          </a:p>
        </cdr:txBody>
      </cdr:sp>
    </cdr:grpSp>
  </cdr:relSizeAnchor>
  <cdr:relSizeAnchor xmlns:cdr="http://schemas.openxmlformats.org/drawingml/2006/chartDrawing">
    <cdr:from>
      <cdr:x>0.1291</cdr:x>
      <cdr:y>0.71383</cdr:y>
    </cdr:from>
    <cdr:to>
      <cdr:x>0.19119</cdr:x>
      <cdr:y>0.76088</cdr:y>
    </cdr:to>
    <cdr:sp macro="" textlink="">
      <cdr:nvSpPr>
        <cdr:cNvPr id="78" name="Freihandform 77"/>
        <cdr:cNvSpPr/>
      </cdr:nvSpPr>
      <cdr:spPr>
        <a:xfrm xmlns:a="http://schemas.openxmlformats.org/drawingml/2006/main">
          <a:off x="1773861" y="6525659"/>
          <a:ext cx="853166" cy="430161"/>
        </a:xfrm>
        <a:custGeom xmlns:a="http://schemas.openxmlformats.org/drawingml/2006/main">
          <a:avLst/>
          <a:gdLst>
            <a:gd name="connsiteX0" fmla="*/ 0 w 853965"/>
            <a:gd name="connsiteY0" fmla="*/ 0 h 1915948"/>
            <a:gd name="connsiteX1" fmla="*/ 437931 w 853965"/>
            <a:gd name="connsiteY1" fmla="*/ 1915948 h 1915948"/>
            <a:gd name="connsiteX2" fmla="*/ 853965 w 853965"/>
            <a:gd name="connsiteY2" fmla="*/ 0 h 1915948"/>
            <a:gd name="connsiteX0" fmla="*/ 0 w 466819"/>
            <a:gd name="connsiteY0" fmla="*/ 1646903 h 1915948"/>
            <a:gd name="connsiteX1" fmla="*/ 50785 w 466819"/>
            <a:gd name="connsiteY1" fmla="*/ 1915948 h 1915948"/>
            <a:gd name="connsiteX2" fmla="*/ 466819 w 466819"/>
            <a:gd name="connsiteY2" fmla="*/ 0 h 1915948"/>
            <a:gd name="connsiteX0" fmla="*/ 10914 w 477733"/>
            <a:gd name="connsiteY0" fmla="*/ 1646903 h 1915948"/>
            <a:gd name="connsiteX1" fmla="*/ 0 w 477733"/>
            <a:gd name="connsiteY1" fmla="*/ 1628609 h 1915948"/>
            <a:gd name="connsiteX2" fmla="*/ 61699 w 477733"/>
            <a:gd name="connsiteY2" fmla="*/ 1915948 h 1915948"/>
            <a:gd name="connsiteX3" fmla="*/ 477733 w 477733"/>
            <a:gd name="connsiteY3" fmla="*/ 0 h 1915948"/>
            <a:gd name="connsiteX0" fmla="*/ 244430 w 711249"/>
            <a:gd name="connsiteY0" fmla="*/ 1646903 h 1915948"/>
            <a:gd name="connsiteX1" fmla="*/ 0 w 711249"/>
            <a:gd name="connsiteY1" fmla="*/ 1650117 h 1915948"/>
            <a:gd name="connsiteX2" fmla="*/ 295215 w 711249"/>
            <a:gd name="connsiteY2" fmla="*/ 1915948 h 1915948"/>
            <a:gd name="connsiteX3" fmla="*/ 711249 w 711249"/>
            <a:gd name="connsiteY3" fmla="*/ 0 h 1915948"/>
            <a:gd name="connsiteX0" fmla="*/ 0 w 712625"/>
            <a:gd name="connsiteY0" fmla="*/ 1499419 h 1915948"/>
            <a:gd name="connsiteX1" fmla="*/ 1376 w 712625"/>
            <a:gd name="connsiteY1" fmla="*/ 1650117 h 1915948"/>
            <a:gd name="connsiteX2" fmla="*/ 296591 w 712625"/>
            <a:gd name="connsiteY2" fmla="*/ 1915948 h 1915948"/>
            <a:gd name="connsiteX3" fmla="*/ 712625 w 712625"/>
            <a:gd name="connsiteY3" fmla="*/ 0 h 1915948"/>
            <a:gd name="connsiteX0" fmla="*/ 0 w 712625"/>
            <a:gd name="connsiteY0" fmla="*/ 1499419 h 1915948"/>
            <a:gd name="connsiteX1" fmla="*/ 155005 w 712625"/>
            <a:gd name="connsiteY1" fmla="*/ 1656262 h 1915948"/>
            <a:gd name="connsiteX2" fmla="*/ 296591 w 712625"/>
            <a:gd name="connsiteY2" fmla="*/ 1915948 h 1915948"/>
            <a:gd name="connsiteX3" fmla="*/ 712625 w 712625"/>
            <a:gd name="connsiteY3" fmla="*/ 0 h 1915948"/>
            <a:gd name="connsiteX0" fmla="*/ 0 w 709552"/>
            <a:gd name="connsiteY0" fmla="*/ 1625395 h 1915948"/>
            <a:gd name="connsiteX1" fmla="*/ 151932 w 709552"/>
            <a:gd name="connsiteY1" fmla="*/ 1656262 h 1915948"/>
            <a:gd name="connsiteX2" fmla="*/ 293518 w 709552"/>
            <a:gd name="connsiteY2" fmla="*/ 1915948 h 1915948"/>
            <a:gd name="connsiteX3" fmla="*/ 709552 w 709552"/>
            <a:gd name="connsiteY3" fmla="*/ 0 h 1915948"/>
            <a:gd name="connsiteX0" fmla="*/ 0 w 709552"/>
            <a:gd name="connsiteY0" fmla="*/ 1625395 h 1915948"/>
            <a:gd name="connsiteX1" fmla="*/ 155005 w 709552"/>
            <a:gd name="connsiteY1" fmla="*/ 1677770 h 1915948"/>
            <a:gd name="connsiteX2" fmla="*/ 293518 w 709552"/>
            <a:gd name="connsiteY2" fmla="*/ 1915948 h 1915948"/>
            <a:gd name="connsiteX3" fmla="*/ 709552 w 709552"/>
            <a:gd name="connsiteY3" fmla="*/ 0 h 1915948"/>
            <a:gd name="connsiteX0" fmla="*/ 0 w 709552"/>
            <a:gd name="connsiteY0" fmla="*/ 1640758 h 1915948"/>
            <a:gd name="connsiteX1" fmla="*/ 155005 w 709552"/>
            <a:gd name="connsiteY1" fmla="*/ 1677770 h 1915948"/>
            <a:gd name="connsiteX2" fmla="*/ 293518 w 709552"/>
            <a:gd name="connsiteY2" fmla="*/ 1915948 h 1915948"/>
            <a:gd name="connsiteX3" fmla="*/ 709552 w 709552"/>
            <a:gd name="connsiteY3" fmla="*/ 0 h 1915948"/>
            <a:gd name="connsiteX0" fmla="*/ 0 w 844746"/>
            <a:gd name="connsiteY0" fmla="*/ 1634613 h 1915948"/>
            <a:gd name="connsiteX1" fmla="*/ 290199 w 844746"/>
            <a:gd name="connsiteY1" fmla="*/ 1677770 h 1915948"/>
            <a:gd name="connsiteX2" fmla="*/ 428712 w 844746"/>
            <a:gd name="connsiteY2" fmla="*/ 1915948 h 1915948"/>
            <a:gd name="connsiteX3" fmla="*/ 844746 w 844746"/>
            <a:gd name="connsiteY3" fmla="*/ 0 h 1915948"/>
            <a:gd name="connsiteX0" fmla="*/ 7757 w 852503"/>
            <a:gd name="connsiteY0" fmla="*/ 1634613 h 1915948"/>
            <a:gd name="connsiteX1" fmla="*/ 297956 w 852503"/>
            <a:gd name="connsiteY1" fmla="*/ 1677770 h 1915948"/>
            <a:gd name="connsiteX2" fmla="*/ 436469 w 852503"/>
            <a:gd name="connsiteY2" fmla="*/ 1915948 h 1915948"/>
            <a:gd name="connsiteX3" fmla="*/ 852503 w 852503"/>
            <a:gd name="connsiteY3" fmla="*/ 0 h 1915948"/>
            <a:gd name="connsiteX0" fmla="*/ 8004 w 852750"/>
            <a:gd name="connsiteY0" fmla="*/ 1634613 h 1915948"/>
            <a:gd name="connsiteX1" fmla="*/ 285913 w 852750"/>
            <a:gd name="connsiteY1" fmla="*/ 1668552 h 1915948"/>
            <a:gd name="connsiteX2" fmla="*/ 436716 w 852750"/>
            <a:gd name="connsiteY2" fmla="*/ 1915948 h 1915948"/>
            <a:gd name="connsiteX3" fmla="*/ 852750 w 852750"/>
            <a:gd name="connsiteY3" fmla="*/ 0 h 1915948"/>
            <a:gd name="connsiteX0" fmla="*/ 26823 w 871569"/>
            <a:gd name="connsiteY0" fmla="*/ 1634613 h 1915948"/>
            <a:gd name="connsiteX1" fmla="*/ 18981 w 871569"/>
            <a:gd name="connsiteY1" fmla="*/ 1619392 h 1915948"/>
            <a:gd name="connsiteX2" fmla="*/ 304732 w 871569"/>
            <a:gd name="connsiteY2" fmla="*/ 1668552 h 1915948"/>
            <a:gd name="connsiteX3" fmla="*/ 455535 w 871569"/>
            <a:gd name="connsiteY3" fmla="*/ 1915948 h 1915948"/>
            <a:gd name="connsiteX4" fmla="*/ 871569 w 871569"/>
            <a:gd name="connsiteY4" fmla="*/ 0 h 1915948"/>
            <a:gd name="connsiteX0" fmla="*/ 17682 w 862428"/>
            <a:gd name="connsiteY0" fmla="*/ 1634613 h 1915948"/>
            <a:gd name="connsiteX1" fmla="*/ 22130 w 862428"/>
            <a:gd name="connsiteY1" fmla="*/ 1785311 h 1915948"/>
            <a:gd name="connsiteX2" fmla="*/ 295591 w 862428"/>
            <a:gd name="connsiteY2" fmla="*/ 1668552 h 1915948"/>
            <a:gd name="connsiteX3" fmla="*/ 446394 w 862428"/>
            <a:gd name="connsiteY3" fmla="*/ 1915948 h 1915948"/>
            <a:gd name="connsiteX4" fmla="*/ 862428 w 862428"/>
            <a:gd name="connsiteY4" fmla="*/ 0 h 1915948"/>
            <a:gd name="connsiteX0" fmla="*/ 13521 w 864412"/>
            <a:gd name="connsiteY0" fmla="*/ 1487129 h 1915948"/>
            <a:gd name="connsiteX1" fmla="*/ 24114 w 864412"/>
            <a:gd name="connsiteY1" fmla="*/ 1785311 h 1915948"/>
            <a:gd name="connsiteX2" fmla="*/ 297575 w 864412"/>
            <a:gd name="connsiteY2" fmla="*/ 1668552 h 1915948"/>
            <a:gd name="connsiteX3" fmla="*/ 448378 w 864412"/>
            <a:gd name="connsiteY3" fmla="*/ 1915948 h 1915948"/>
            <a:gd name="connsiteX4" fmla="*/ 864412 w 864412"/>
            <a:gd name="connsiteY4" fmla="*/ 0 h 1915948"/>
            <a:gd name="connsiteX0" fmla="*/ 9734 w 860625"/>
            <a:gd name="connsiteY0" fmla="*/ 1487129 h 1915948"/>
            <a:gd name="connsiteX1" fmla="*/ 26472 w 860625"/>
            <a:gd name="connsiteY1" fmla="*/ 1656262 h 1915948"/>
            <a:gd name="connsiteX2" fmla="*/ 293788 w 860625"/>
            <a:gd name="connsiteY2" fmla="*/ 1668552 h 1915948"/>
            <a:gd name="connsiteX3" fmla="*/ 444591 w 860625"/>
            <a:gd name="connsiteY3" fmla="*/ 1915948 h 1915948"/>
            <a:gd name="connsiteX4" fmla="*/ 860625 w 860625"/>
            <a:gd name="connsiteY4" fmla="*/ 0 h 1915948"/>
            <a:gd name="connsiteX0" fmla="*/ 49806 w 900697"/>
            <a:gd name="connsiteY0" fmla="*/ 1487129 h 1915948"/>
            <a:gd name="connsiteX1" fmla="*/ 66544 w 900697"/>
            <a:gd name="connsiteY1" fmla="*/ 1656262 h 1915948"/>
            <a:gd name="connsiteX2" fmla="*/ 333860 w 900697"/>
            <a:gd name="connsiteY2" fmla="*/ 1668552 h 1915948"/>
            <a:gd name="connsiteX3" fmla="*/ 484663 w 900697"/>
            <a:gd name="connsiteY3" fmla="*/ 1915948 h 1915948"/>
            <a:gd name="connsiteX4" fmla="*/ 900697 w 900697"/>
            <a:gd name="connsiteY4" fmla="*/ 0 h 1915948"/>
            <a:gd name="connsiteX0" fmla="*/ 49806 w 900697"/>
            <a:gd name="connsiteY0" fmla="*/ 1487129 h 1915948"/>
            <a:gd name="connsiteX1" fmla="*/ 66544 w 900697"/>
            <a:gd name="connsiteY1" fmla="*/ 1656262 h 1915948"/>
            <a:gd name="connsiteX2" fmla="*/ 333860 w 900697"/>
            <a:gd name="connsiteY2" fmla="*/ 1668552 h 1915948"/>
            <a:gd name="connsiteX3" fmla="*/ 484663 w 900697"/>
            <a:gd name="connsiteY3" fmla="*/ 1915948 h 1915948"/>
            <a:gd name="connsiteX4" fmla="*/ 900697 w 900697"/>
            <a:gd name="connsiteY4" fmla="*/ 0 h 1915948"/>
            <a:gd name="connsiteX0" fmla="*/ 82 w 850973"/>
            <a:gd name="connsiteY0" fmla="*/ 1487129 h 1915948"/>
            <a:gd name="connsiteX1" fmla="*/ 16820 w 850973"/>
            <a:gd name="connsiteY1" fmla="*/ 1656262 h 1915948"/>
            <a:gd name="connsiteX2" fmla="*/ 284136 w 850973"/>
            <a:gd name="connsiteY2" fmla="*/ 1668552 h 1915948"/>
            <a:gd name="connsiteX3" fmla="*/ 434939 w 850973"/>
            <a:gd name="connsiteY3" fmla="*/ 1915948 h 1915948"/>
            <a:gd name="connsiteX4" fmla="*/ 850973 w 850973"/>
            <a:gd name="connsiteY4" fmla="*/ 0 h 1915948"/>
            <a:gd name="connsiteX0" fmla="*/ 1053 w 851944"/>
            <a:gd name="connsiteY0" fmla="*/ 1487129 h 1915948"/>
            <a:gd name="connsiteX1" fmla="*/ 2428 w 851944"/>
            <a:gd name="connsiteY1" fmla="*/ 1656262 h 1915948"/>
            <a:gd name="connsiteX2" fmla="*/ 285107 w 851944"/>
            <a:gd name="connsiteY2" fmla="*/ 1668552 h 1915948"/>
            <a:gd name="connsiteX3" fmla="*/ 435910 w 851944"/>
            <a:gd name="connsiteY3" fmla="*/ 1915948 h 1915948"/>
            <a:gd name="connsiteX4" fmla="*/ 851944 w 851944"/>
            <a:gd name="connsiteY4" fmla="*/ 0 h 1915948"/>
            <a:gd name="connsiteX0" fmla="*/ 1053 w 851944"/>
            <a:gd name="connsiteY0" fmla="*/ 1487129 h 1912868"/>
            <a:gd name="connsiteX1" fmla="*/ 2428 w 851944"/>
            <a:gd name="connsiteY1" fmla="*/ 1656262 h 1912868"/>
            <a:gd name="connsiteX2" fmla="*/ 285107 w 851944"/>
            <a:gd name="connsiteY2" fmla="*/ 1668552 h 1912868"/>
            <a:gd name="connsiteX3" fmla="*/ 417475 w 851944"/>
            <a:gd name="connsiteY3" fmla="*/ 1912868 h 1912868"/>
            <a:gd name="connsiteX4" fmla="*/ 851944 w 851944"/>
            <a:gd name="connsiteY4" fmla="*/ 0 h 1912868"/>
            <a:gd name="connsiteX0" fmla="*/ 1053 w 572339"/>
            <a:gd name="connsiteY0" fmla="*/ 50 h 425789"/>
            <a:gd name="connsiteX1" fmla="*/ 2428 w 572339"/>
            <a:gd name="connsiteY1" fmla="*/ 169183 h 425789"/>
            <a:gd name="connsiteX2" fmla="*/ 285107 w 572339"/>
            <a:gd name="connsiteY2" fmla="*/ 181473 h 425789"/>
            <a:gd name="connsiteX3" fmla="*/ 417475 w 572339"/>
            <a:gd name="connsiteY3" fmla="*/ 425789 h 425789"/>
            <a:gd name="connsiteX4" fmla="*/ 572339 w 572339"/>
            <a:gd name="connsiteY4" fmla="*/ 166921 h 425789"/>
            <a:gd name="connsiteX0" fmla="*/ 1053 w 584277"/>
            <a:gd name="connsiteY0" fmla="*/ 50 h 425789"/>
            <a:gd name="connsiteX1" fmla="*/ 2428 w 584277"/>
            <a:gd name="connsiteY1" fmla="*/ 169183 h 425789"/>
            <a:gd name="connsiteX2" fmla="*/ 285107 w 584277"/>
            <a:gd name="connsiteY2" fmla="*/ 181473 h 425789"/>
            <a:gd name="connsiteX3" fmla="*/ 417475 w 584277"/>
            <a:gd name="connsiteY3" fmla="*/ 425789 h 425789"/>
            <a:gd name="connsiteX4" fmla="*/ 572339 w 584277"/>
            <a:gd name="connsiteY4" fmla="*/ 166921 h 425789"/>
            <a:gd name="connsiteX5" fmla="*/ 573930 w 584277"/>
            <a:gd name="connsiteY5" fmla="*/ 151663 h 425789"/>
            <a:gd name="connsiteX0" fmla="*/ 1053 w 850462"/>
            <a:gd name="connsiteY0" fmla="*/ 50 h 425789"/>
            <a:gd name="connsiteX1" fmla="*/ 2428 w 850462"/>
            <a:gd name="connsiteY1" fmla="*/ 169183 h 425789"/>
            <a:gd name="connsiteX2" fmla="*/ 285107 w 850462"/>
            <a:gd name="connsiteY2" fmla="*/ 181473 h 425789"/>
            <a:gd name="connsiteX3" fmla="*/ 417475 w 850462"/>
            <a:gd name="connsiteY3" fmla="*/ 425789 h 425789"/>
            <a:gd name="connsiteX4" fmla="*/ 572339 w 850462"/>
            <a:gd name="connsiteY4" fmla="*/ 166921 h 425789"/>
            <a:gd name="connsiteX5" fmla="*/ 850462 w 850462"/>
            <a:gd name="connsiteY5" fmla="*/ 170144 h 425789"/>
            <a:gd name="connsiteX0" fmla="*/ 1053 w 869381"/>
            <a:gd name="connsiteY0" fmla="*/ 50 h 425789"/>
            <a:gd name="connsiteX1" fmla="*/ 2428 w 869381"/>
            <a:gd name="connsiteY1" fmla="*/ 169183 h 425789"/>
            <a:gd name="connsiteX2" fmla="*/ 285107 w 869381"/>
            <a:gd name="connsiteY2" fmla="*/ 181473 h 425789"/>
            <a:gd name="connsiteX3" fmla="*/ 417475 w 869381"/>
            <a:gd name="connsiteY3" fmla="*/ 425789 h 425789"/>
            <a:gd name="connsiteX4" fmla="*/ 572339 w 869381"/>
            <a:gd name="connsiteY4" fmla="*/ 166921 h 425789"/>
            <a:gd name="connsiteX5" fmla="*/ 850462 w 869381"/>
            <a:gd name="connsiteY5" fmla="*/ 170144 h 425789"/>
            <a:gd name="connsiteX6" fmla="*/ 844316 w 869381"/>
            <a:gd name="connsiteY6" fmla="*/ 163983 h 425789"/>
            <a:gd name="connsiteX0" fmla="*/ 1053 w 870895"/>
            <a:gd name="connsiteY0" fmla="*/ 5471 h 431210"/>
            <a:gd name="connsiteX1" fmla="*/ 2428 w 870895"/>
            <a:gd name="connsiteY1" fmla="*/ 174604 h 431210"/>
            <a:gd name="connsiteX2" fmla="*/ 285107 w 870895"/>
            <a:gd name="connsiteY2" fmla="*/ 186894 h 431210"/>
            <a:gd name="connsiteX3" fmla="*/ 417475 w 870895"/>
            <a:gd name="connsiteY3" fmla="*/ 431210 h 431210"/>
            <a:gd name="connsiteX4" fmla="*/ 572339 w 870895"/>
            <a:gd name="connsiteY4" fmla="*/ 172342 h 431210"/>
            <a:gd name="connsiteX5" fmla="*/ 850462 w 870895"/>
            <a:gd name="connsiteY5" fmla="*/ 175565 h 431210"/>
            <a:gd name="connsiteX6" fmla="*/ 850461 w 870895"/>
            <a:gd name="connsiteY6" fmla="*/ 0 h 431210"/>
            <a:gd name="connsiteX0" fmla="*/ 1053 w 853166"/>
            <a:gd name="connsiteY0" fmla="*/ 5471 h 431210"/>
            <a:gd name="connsiteX1" fmla="*/ 2428 w 853166"/>
            <a:gd name="connsiteY1" fmla="*/ 174604 h 431210"/>
            <a:gd name="connsiteX2" fmla="*/ 285107 w 853166"/>
            <a:gd name="connsiteY2" fmla="*/ 186894 h 431210"/>
            <a:gd name="connsiteX3" fmla="*/ 417475 w 853166"/>
            <a:gd name="connsiteY3" fmla="*/ 431210 h 431210"/>
            <a:gd name="connsiteX4" fmla="*/ 572339 w 853166"/>
            <a:gd name="connsiteY4" fmla="*/ 172342 h 431210"/>
            <a:gd name="connsiteX5" fmla="*/ 850462 w 853166"/>
            <a:gd name="connsiteY5" fmla="*/ 175565 h 431210"/>
            <a:gd name="connsiteX6" fmla="*/ 850461 w 853166"/>
            <a:gd name="connsiteY6" fmla="*/ 0 h 431210"/>
            <a:gd name="connsiteX0" fmla="*/ 1053 w 853166"/>
            <a:gd name="connsiteY0" fmla="*/ 5471 h 431210"/>
            <a:gd name="connsiteX1" fmla="*/ 2428 w 853166"/>
            <a:gd name="connsiteY1" fmla="*/ 174604 h 431210"/>
            <a:gd name="connsiteX2" fmla="*/ 285107 w 853166"/>
            <a:gd name="connsiteY2" fmla="*/ 186894 h 431210"/>
            <a:gd name="connsiteX3" fmla="*/ 417475 w 853166"/>
            <a:gd name="connsiteY3" fmla="*/ 431210 h 431210"/>
            <a:gd name="connsiteX4" fmla="*/ 572339 w 853166"/>
            <a:gd name="connsiteY4" fmla="*/ 172342 h 431210"/>
            <a:gd name="connsiteX5" fmla="*/ 850462 w 853166"/>
            <a:gd name="connsiteY5" fmla="*/ 175565 h 431210"/>
            <a:gd name="connsiteX6" fmla="*/ 850461 w 853166"/>
            <a:gd name="connsiteY6" fmla="*/ 0 h 431210"/>
            <a:gd name="connsiteX0" fmla="*/ 1053 w 853166"/>
            <a:gd name="connsiteY0" fmla="*/ 5471 h 431210"/>
            <a:gd name="connsiteX1" fmla="*/ 2428 w 853166"/>
            <a:gd name="connsiteY1" fmla="*/ 174604 h 431210"/>
            <a:gd name="connsiteX2" fmla="*/ 285107 w 853166"/>
            <a:gd name="connsiteY2" fmla="*/ 186894 h 431210"/>
            <a:gd name="connsiteX3" fmla="*/ 417475 w 853166"/>
            <a:gd name="connsiteY3" fmla="*/ 431210 h 431210"/>
            <a:gd name="connsiteX4" fmla="*/ 572339 w 853166"/>
            <a:gd name="connsiteY4" fmla="*/ 172342 h 431210"/>
            <a:gd name="connsiteX5" fmla="*/ 850462 w 853166"/>
            <a:gd name="connsiteY5" fmla="*/ 175565 h 431210"/>
            <a:gd name="connsiteX6" fmla="*/ 850461 w 853166"/>
            <a:gd name="connsiteY6" fmla="*/ 0 h 4312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853166" h="431210">
              <a:moveTo>
                <a:pt x="1053" y="5471"/>
              </a:moveTo>
              <a:cubicBezTo>
                <a:pt x="-254" y="2934"/>
                <a:pt x="-875" y="98278"/>
                <a:pt x="2428" y="174604"/>
              </a:cubicBezTo>
              <a:cubicBezTo>
                <a:pt x="113270" y="183333"/>
                <a:pt x="215420" y="171350"/>
                <a:pt x="285107" y="186894"/>
              </a:cubicBezTo>
              <a:lnTo>
                <a:pt x="417475" y="431210"/>
              </a:lnTo>
              <a:lnTo>
                <a:pt x="572339" y="172342"/>
              </a:lnTo>
              <a:cubicBezTo>
                <a:pt x="647576" y="172856"/>
                <a:pt x="850131" y="178744"/>
                <a:pt x="850462" y="175565"/>
              </a:cubicBezTo>
              <a:cubicBezTo>
                <a:pt x="855848" y="104234"/>
                <a:pt x="851741" y="1284"/>
                <a:pt x="850461" y="0"/>
              </a:cubicBezTo>
            </a:path>
          </a:pathLst>
        </a:custGeom>
        <a:noFill xmlns:a="http://schemas.openxmlformats.org/drawingml/2006/main"/>
        <a:ln xmlns:a="http://schemas.openxmlformats.org/drawingml/2006/main" w="5080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0.20154</cdr:x>
      <cdr:y>0.71383</cdr:y>
    </cdr:from>
    <cdr:to>
      <cdr:x>0.26363</cdr:x>
      <cdr:y>0.76088</cdr:y>
    </cdr:to>
    <cdr:sp macro="" textlink="">
      <cdr:nvSpPr>
        <cdr:cNvPr id="79" name="Freihandform 78"/>
        <cdr:cNvSpPr/>
      </cdr:nvSpPr>
      <cdr:spPr>
        <a:xfrm xmlns:a="http://schemas.openxmlformats.org/drawingml/2006/main">
          <a:off x="2769170" y="6525659"/>
          <a:ext cx="853166" cy="430161"/>
        </a:xfrm>
        <a:custGeom xmlns:a="http://schemas.openxmlformats.org/drawingml/2006/main">
          <a:avLst/>
          <a:gdLst>
            <a:gd name="connsiteX0" fmla="*/ 0 w 853965"/>
            <a:gd name="connsiteY0" fmla="*/ 0 h 1915948"/>
            <a:gd name="connsiteX1" fmla="*/ 437931 w 853965"/>
            <a:gd name="connsiteY1" fmla="*/ 1915948 h 1915948"/>
            <a:gd name="connsiteX2" fmla="*/ 853965 w 853965"/>
            <a:gd name="connsiteY2" fmla="*/ 0 h 1915948"/>
            <a:gd name="connsiteX0" fmla="*/ 0 w 466819"/>
            <a:gd name="connsiteY0" fmla="*/ 1646903 h 1915948"/>
            <a:gd name="connsiteX1" fmla="*/ 50785 w 466819"/>
            <a:gd name="connsiteY1" fmla="*/ 1915948 h 1915948"/>
            <a:gd name="connsiteX2" fmla="*/ 466819 w 466819"/>
            <a:gd name="connsiteY2" fmla="*/ 0 h 1915948"/>
            <a:gd name="connsiteX0" fmla="*/ 10914 w 477733"/>
            <a:gd name="connsiteY0" fmla="*/ 1646903 h 1915948"/>
            <a:gd name="connsiteX1" fmla="*/ 0 w 477733"/>
            <a:gd name="connsiteY1" fmla="*/ 1628609 h 1915948"/>
            <a:gd name="connsiteX2" fmla="*/ 61699 w 477733"/>
            <a:gd name="connsiteY2" fmla="*/ 1915948 h 1915948"/>
            <a:gd name="connsiteX3" fmla="*/ 477733 w 477733"/>
            <a:gd name="connsiteY3" fmla="*/ 0 h 1915948"/>
            <a:gd name="connsiteX0" fmla="*/ 244430 w 711249"/>
            <a:gd name="connsiteY0" fmla="*/ 1646903 h 1915948"/>
            <a:gd name="connsiteX1" fmla="*/ 0 w 711249"/>
            <a:gd name="connsiteY1" fmla="*/ 1650117 h 1915948"/>
            <a:gd name="connsiteX2" fmla="*/ 295215 w 711249"/>
            <a:gd name="connsiteY2" fmla="*/ 1915948 h 1915948"/>
            <a:gd name="connsiteX3" fmla="*/ 711249 w 711249"/>
            <a:gd name="connsiteY3" fmla="*/ 0 h 1915948"/>
            <a:gd name="connsiteX0" fmla="*/ 0 w 712625"/>
            <a:gd name="connsiteY0" fmla="*/ 1499419 h 1915948"/>
            <a:gd name="connsiteX1" fmla="*/ 1376 w 712625"/>
            <a:gd name="connsiteY1" fmla="*/ 1650117 h 1915948"/>
            <a:gd name="connsiteX2" fmla="*/ 296591 w 712625"/>
            <a:gd name="connsiteY2" fmla="*/ 1915948 h 1915948"/>
            <a:gd name="connsiteX3" fmla="*/ 712625 w 712625"/>
            <a:gd name="connsiteY3" fmla="*/ 0 h 1915948"/>
            <a:gd name="connsiteX0" fmla="*/ 0 w 712625"/>
            <a:gd name="connsiteY0" fmla="*/ 1499419 h 1915948"/>
            <a:gd name="connsiteX1" fmla="*/ 155005 w 712625"/>
            <a:gd name="connsiteY1" fmla="*/ 1656262 h 1915948"/>
            <a:gd name="connsiteX2" fmla="*/ 296591 w 712625"/>
            <a:gd name="connsiteY2" fmla="*/ 1915948 h 1915948"/>
            <a:gd name="connsiteX3" fmla="*/ 712625 w 712625"/>
            <a:gd name="connsiteY3" fmla="*/ 0 h 1915948"/>
            <a:gd name="connsiteX0" fmla="*/ 0 w 709552"/>
            <a:gd name="connsiteY0" fmla="*/ 1625395 h 1915948"/>
            <a:gd name="connsiteX1" fmla="*/ 151932 w 709552"/>
            <a:gd name="connsiteY1" fmla="*/ 1656262 h 1915948"/>
            <a:gd name="connsiteX2" fmla="*/ 293518 w 709552"/>
            <a:gd name="connsiteY2" fmla="*/ 1915948 h 1915948"/>
            <a:gd name="connsiteX3" fmla="*/ 709552 w 709552"/>
            <a:gd name="connsiteY3" fmla="*/ 0 h 1915948"/>
            <a:gd name="connsiteX0" fmla="*/ 0 w 709552"/>
            <a:gd name="connsiteY0" fmla="*/ 1625395 h 1915948"/>
            <a:gd name="connsiteX1" fmla="*/ 155005 w 709552"/>
            <a:gd name="connsiteY1" fmla="*/ 1677770 h 1915948"/>
            <a:gd name="connsiteX2" fmla="*/ 293518 w 709552"/>
            <a:gd name="connsiteY2" fmla="*/ 1915948 h 1915948"/>
            <a:gd name="connsiteX3" fmla="*/ 709552 w 709552"/>
            <a:gd name="connsiteY3" fmla="*/ 0 h 1915948"/>
            <a:gd name="connsiteX0" fmla="*/ 0 w 709552"/>
            <a:gd name="connsiteY0" fmla="*/ 1640758 h 1915948"/>
            <a:gd name="connsiteX1" fmla="*/ 155005 w 709552"/>
            <a:gd name="connsiteY1" fmla="*/ 1677770 h 1915948"/>
            <a:gd name="connsiteX2" fmla="*/ 293518 w 709552"/>
            <a:gd name="connsiteY2" fmla="*/ 1915948 h 1915948"/>
            <a:gd name="connsiteX3" fmla="*/ 709552 w 709552"/>
            <a:gd name="connsiteY3" fmla="*/ 0 h 1915948"/>
            <a:gd name="connsiteX0" fmla="*/ 0 w 844746"/>
            <a:gd name="connsiteY0" fmla="*/ 1634613 h 1915948"/>
            <a:gd name="connsiteX1" fmla="*/ 290199 w 844746"/>
            <a:gd name="connsiteY1" fmla="*/ 1677770 h 1915948"/>
            <a:gd name="connsiteX2" fmla="*/ 428712 w 844746"/>
            <a:gd name="connsiteY2" fmla="*/ 1915948 h 1915948"/>
            <a:gd name="connsiteX3" fmla="*/ 844746 w 844746"/>
            <a:gd name="connsiteY3" fmla="*/ 0 h 1915948"/>
            <a:gd name="connsiteX0" fmla="*/ 7757 w 852503"/>
            <a:gd name="connsiteY0" fmla="*/ 1634613 h 1915948"/>
            <a:gd name="connsiteX1" fmla="*/ 297956 w 852503"/>
            <a:gd name="connsiteY1" fmla="*/ 1677770 h 1915948"/>
            <a:gd name="connsiteX2" fmla="*/ 436469 w 852503"/>
            <a:gd name="connsiteY2" fmla="*/ 1915948 h 1915948"/>
            <a:gd name="connsiteX3" fmla="*/ 852503 w 852503"/>
            <a:gd name="connsiteY3" fmla="*/ 0 h 1915948"/>
            <a:gd name="connsiteX0" fmla="*/ 8004 w 852750"/>
            <a:gd name="connsiteY0" fmla="*/ 1634613 h 1915948"/>
            <a:gd name="connsiteX1" fmla="*/ 285913 w 852750"/>
            <a:gd name="connsiteY1" fmla="*/ 1668552 h 1915948"/>
            <a:gd name="connsiteX2" fmla="*/ 436716 w 852750"/>
            <a:gd name="connsiteY2" fmla="*/ 1915948 h 1915948"/>
            <a:gd name="connsiteX3" fmla="*/ 852750 w 852750"/>
            <a:gd name="connsiteY3" fmla="*/ 0 h 1915948"/>
            <a:gd name="connsiteX0" fmla="*/ 26823 w 871569"/>
            <a:gd name="connsiteY0" fmla="*/ 1634613 h 1915948"/>
            <a:gd name="connsiteX1" fmla="*/ 18981 w 871569"/>
            <a:gd name="connsiteY1" fmla="*/ 1619392 h 1915948"/>
            <a:gd name="connsiteX2" fmla="*/ 304732 w 871569"/>
            <a:gd name="connsiteY2" fmla="*/ 1668552 h 1915948"/>
            <a:gd name="connsiteX3" fmla="*/ 455535 w 871569"/>
            <a:gd name="connsiteY3" fmla="*/ 1915948 h 1915948"/>
            <a:gd name="connsiteX4" fmla="*/ 871569 w 871569"/>
            <a:gd name="connsiteY4" fmla="*/ 0 h 1915948"/>
            <a:gd name="connsiteX0" fmla="*/ 17682 w 862428"/>
            <a:gd name="connsiteY0" fmla="*/ 1634613 h 1915948"/>
            <a:gd name="connsiteX1" fmla="*/ 22130 w 862428"/>
            <a:gd name="connsiteY1" fmla="*/ 1785311 h 1915948"/>
            <a:gd name="connsiteX2" fmla="*/ 295591 w 862428"/>
            <a:gd name="connsiteY2" fmla="*/ 1668552 h 1915948"/>
            <a:gd name="connsiteX3" fmla="*/ 446394 w 862428"/>
            <a:gd name="connsiteY3" fmla="*/ 1915948 h 1915948"/>
            <a:gd name="connsiteX4" fmla="*/ 862428 w 862428"/>
            <a:gd name="connsiteY4" fmla="*/ 0 h 1915948"/>
            <a:gd name="connsiteX0" fmla="*/ 13521 w 864412"/>
            <a:gd name="connsiteY0" fmla="*/ 1487129 h 1915948"/>
            <a:gd name="connsiteX1" fmla="*/ 24114 w 864412"/>
            <a:gd name="connsiteY1" fmla="*/ 1785311 h 1915948"/>
            <a:gd name="connsiteX2" fmla="*/ 297575 w 864412"/>
            <a:gd name="connsiteY2" fmla="*/ 1668552 h 1915948"/>
            <a:gd name="connsiteX3" fmla="*/ 448378 w 864412"/>
            <a:gd name="connsiteY3" fmla="*/ 1915948 h 1915948"/>
            <a:gd name="connsiteX4" fmla="*/ 864412 w 864412"/>
            <a:gd name="connsiteY4" fmla="*/ 0 h 1915948"/>
            <a:gd name="connsiteX0" fmla="*/ 9734 w 860625"/>
            <a:gd name="connsiteY0" fmla="*/ 1487129 h 1915948"/>
            <a:gd name="connsiteX1" fmla="*/ 26472 w 860625"/>
            <a:gd name="connsiteY1" fmla="*/ 1656262 h 1915948"/>
            <a:gd name="connsiteX2" fmla="*/ 293788 w 860625"/>
            <a:gd name="connsiteY2" fmla="*/ 1668552 h 1915948"/>
            <a:gd name="connsiteX3" fmla="*/ 444591 w 860625"/>
            <a:gd name="connsiteY3" fmla="*/ 1915948 h 1915948"/>
            <a:gd name="connsiteX4" fmla="*/ 860625 w 860625"/>
            <a:gd name="connsiteY4" fmla="*/ 0 h 1915948"/>
            <a:gd name="connsiteX0" fmla="*/ 49806 w 900697"/>
            <a:gd name="connsiteY0" fmla="*/ 1487129 h 1915948"/>
            <a:gd name="connsiteX1" fmla="*/ 66544 w 900697"/>
            <a:gd name="connsiteY1" fmla="*/ 1656262 h 1915948"/>
            <a:gd name="connsiteX2" fmla="*/ 333860 w 900697"/>
            <a:gd name="connsiteY2" fmla="*/ 1668552 h 1915948"/>
            <a:gd name="connsiteX3" fmla="*/ 484663 w 900697"/>
            <a:gd name="connsiteY3" fmla="*/ 1915948 h 1915948"/>
            <a:gd name="connsiteX4" fmla="*/ 900697 w 900697"/>
            <a:gd name="connsiteY4" fmla="*/ 0 h 1915948"/>
            <a:gd name="connsiteX0" fmla="*/ 49806 w 900697"/>
            <a:gd name="connsiteY0" fmla="*/ 1487129 h 1915948"/>
            <a:gd name="connsiteX1" fmla="*/ 66544 w 900697"/>
            <a:gd name="connsiteY1" fmla="*/ 1656262 h 1915948"/>
            <a:gd name="connsiteX2" fmla="*/ 333860 w 900697"/>
            <a:gd name="connsiteY2" fmla="*/ 1668552 h 1915948"/>
            <a:gd name="connsiteX3" fmla="*/ 484663 w 900697"/>
            <a:gd name="connsiteY3" fmla="*/ 1915948 h 1915948"/>
            <a:gd name="connsiteX4" fmla="*/ 900697 w 900697"/>
            <a:gd name="connsiteY4" fmla="*/ 0 h 1915948"/>
            <a:gd name="connsiteX0" fmla="*/ 82 w 850973"/>
            <a:gd name="connsiteY0" fmla="*/ 1487129 h 1915948"/>
            <a:gd name="connsiteX1" fmla="*/ 16820 w 850973"/>
            <a:gd name="connsiteY1" fmla="*/ 1656262 h 1915948"/>
            <a:gd name="connsiteX2" fmla="*/ 284136 w 850973"/>
            <a:gd name="connsiteY2" fmla="*/ 1668552 h 1915948"/>
            <a:gd name="connsiteX3" fmla="*/ 434939 w 850973"/>
            <a:gd name="connsiteY3" fmla="*/ 1915948 h 1915948"/>
            <a:gd name="connsiteX4" fmla="*/ 850973 w 850973"/>
            <a:gd name="connsiteY4" fmla="*/ 0 h 1915948"/>
            <a:gd name="connsiteX0" fmla="*/ 1053 w 851944"/>
            <a:gd name="connsiteY0" fmla="*/ 1487129 h 1915948"/>
            <a:gd name="connsiteX1" fmla="*/ 2428 w 851944"/>
            <a:gd name="connsiteY1" fmla="*/ 1656262 h 1915948"/>
            <a:gd name="connsiteX2" fmla="*/ 285107 w 851944"/>
            <a:gd name="connsiteY2" fmla="*/ 1668552 h 1915948"/>
            <a:gd name="connsiteX3" fmla="*/ 435910 w 851944"/>
            <a:gd name="connsiteY3" fmla="*/ 1915948 h 1915948"/>
            <a:gd name="connsiteX4" fmla="*/ 851944 w 851944"/>
            <a:gd name="connsiteY4" fmla="*/ 0 h 1915948"/>
            <a:gd name="connsiteX0" fmla="*/ 1053 w 851944"/>
            <a:gd name="connsiteY0" fmla="*/ 1487129 h 1912868"/>
            <a:gd name="connsiteX1" fmla="*/ 2428 w 851944"/>
            <a:gd name="connsiteY1" fmla="*/ 1656262 h 1912868"/>
            <a:gd name="connsiteX2" fmla="*/ 285107 w 851944"/>
            <a:gd name="connsiteY2" fmla="*/ 1668552 h 1912868"/>
            <a:gd name="connsiteX3" fmla="*/ 417475 w 851944"/>
            <a:gd name="connsiteY3" fmla="*/ 1912868 h 1912868"/>
            <a:gd name="connsiteX4" fmla="*/ 851944 w 851944"/>
            <a:gd name="connsiteY4" fmla="*/ 0 h 1912868"/>
            <a:gd name="connsiteX0" fmla="*/ 1053 w 572339"/>
            <a:gd name="connsiteY0" fmla="*/ 50 h 425789"/>
            <a:gd name="connsiteX1" fmla="*/ 2428 w 572339"/>
            <a:gd name="connsiteY1" fmla="*/ 169183 h 425789"/>
            <a:gd name="connsiteX2" fmla="*/ 285107 w 572339"/>
            <a:gd name="connsiteY2" fmla="*/ 181473 h 425789"/>
            <a:gd name="connsiteX3" fmla="*/ 417475 w 572339"/>
            <a:gd name="connsiteY3" fmla="*/ 425789 h 425789"/>
            <a:gd name="connsiteX4" fmla="*/ 572339 w 572339"/>
            <a:gd name="connsiteY4" fmla="*/ 166921 h 425789"/>
            <a:gd name="connsiteX0" fmla="*/ 1053 w 584277"/>
            <a:gd name="connsiteY0" fmla="*/ 50 h 425789"/>
            <a:gd name="connsiteX1" fmla="*/ 2428 w 584277"/>
            <a:gd name="connsiteY1" fmla="*/ 169183 h 425789"/>
            <a:gd name="connsiteX2" fmla="*/ 285107 w 584277"/>
            <a:gd name="connsiteY2" fmla="*/ 181473 h 425789"/>
            <a:gd name="connsiteX3" fmla="*/ 417475 w 584277"/>
            <a:gd name="connsiteY3" fmla="*/ 425789 h 425789"/>
            <a:gd name="connsiteX4" fmla="*/ 572339 w 584277"/>
            <a:gd name="connsiteY4" fmla="*/ 166921 h 425789"/>
            <a:gd name="connsiteX5" fmla="*/ 573930 w 584277"/>
            <a:gd name="connsiteY5" fmla="*/ 151663 h 425789"/>
            <a:gd name="connsiteX0" fmla="*/ 1053 w 850462"/>
            <a:gd name="connsiteY0" fmla="*/ 50 h 425789"/>
            <a:gd name="connsiteX1" fmla="*/ 2428 w 850462"/>
            <a:gd name="connsiteY1" fmla="*/ 169183 h 425789"/>
            <a:gd name="connsiteX2" fmla="*/ 285107 w 850462"/>
            <a:gd name="connsiteY2" fmla="*/ 181473 h 425789"/>
            <a:gd name="connsiteX3" fmla="*/ 417475 w 850462"/>
            <a:gd name="connsiteY3" fmla="*/ 425789 h 425789"/>
            <a:gd name="connsiteX4" fmla="*/ 572339 w 850462"/>
            <a:gd name="connsiteY4" fmla="*/ 166921 h 425789"/>
            <a:gd name="connsiteX5" fmla="*/ 850462 w 850462"/>
            <a:gd name="connsiteY5" fmla="*/ 170144 h 425789"/>
            <a:gd name="connsiteX0" fmla="*/ 1053 w 869381"/>
            <a:gd name="connsiteY0" fmla="*/ 50 h 425789"/>
            <a:gd name="connsiteX1" fmla="*/ 2428 w 869381"/>
            <a:gd name="connsiteY1" fmla="*/ 169183 h 425789"/>
            <a:gd name="connsiteX2" fmla="*/ 285107 w 869381"/>
            <a:gd name="connsiteY2" fmla="*/ 181473 h 425789"/>
            <a:gd name="connsiteX3" fmla="*/ 417475 w 869381"/>
            <a:gd name="connsiteY3" fmla="*/ 425789 h 425789"/>
            <a:gd name="connsiteX4" fmla="*/ 572339 w 869381"/>
            <a:gd name="connsiteY4" fmla="*/ 166921 h 425789"/>
            <a:gd name="connsiteX5" fmla="*/ 850462 w 869381"/>
            <a:gd name="connsiteY5" fmla="*/ 170144 h 425789"/>
            <a:gd name="connsiteX6" fmla="*/ 844316 w 869381"/>
            <a:gd name="connsiteY6" fmla="*/ 163983 h 425789"/>
            <a:gd name="connsiteX0" fmla="*/ 1053 w 870895"/>
            <a:gd name="connsiteY0" fmla="*/ 5471 h 431210"/>
            <a:gd name="connsiteX1" fmla="*/ 2428 w 870895"/>
            <a:gd name="connsiteY1" fmla="*/ 174604 h 431210"/>
            <a:gd name="connsiteX2" fmla="*/ 285107 w 870895"/>
            <a:gd name="connsiteY2" fmla="*/ 186894 h 431210"/>
            <a:gd name="connsiteX3" fmla="*/ 417475 w 870895"/>
            <a:gd name="connsiteY3" fmla="*/ 431210 h 431210"/>
            <a:gd name="connsiteX4" fmla="*/ 572339 w 870895"/>
            <a:gd name="connsiteY4" fmla="*/ 172342 h 431210"/>
            <a:gd name="connsiteX5" fmla="*/ 850462 w 870895"/>
            <a:gd name="connsiteY5" fmla="*/ 175565 h 431210"/>
            <a:gd name="connsiteX6" fmla="*/ 850461 w 870895"/>
            <a:gd name="connsiteY6" fmla="*/ 0 h 431210"/>
            <a:gd name="connsiteX0" fmla="*/ 1053 w 853166"/>
            <a:gd name="connsiteY0" fmla="*/ 5471 h 431210"/>
            <a:gd name="connsiteX1" fmla="*/ 2428 w 853166"/>
            <a:gd name="connsiteY1" fmla="*/ 174604 h 431210"/>
            <a:gd name="connsiteX2" fmla="*/ 285107 w 853166"/>
            <a:gd name="connsiteY2" fmla="*/ 186894 h 431210"/>
            <a:gd name="connsiteX3" fmla="*/ 417475 w 853166"/>
            <a:gd name="connsiteY3" fmla="*/ 431210 h 431210"/>
            <a:gd name="connsiteX4" fmla="*/ 572339 w 853166"/>
            <a:gd name="connsiteY4" fmla="*/ 172342 h 431210"/>
            <a:gd name="connsiteX5" fmla="*/ 850462 w 853166"/>
            <a:gd name="connsiteY5" fmla="*/ 175565 h 431210"/>
            <a:gd name="connsiteX6" fmla="*/ 850461 w 853166"/>
            <a:gd name="connsiteY6" fmla="*/ 0 h 431210"/>
            <a:gd name="connsiteX0" fmla="*/ 1053 w 853166"/>
            <a:gd name="connsiteY0" fmla="*/ 5471 h 431210"/>
            <a:gd name="connsiteX1" fmla="*/ 2428 w 853166"/>
            <a:gd name="connsiteY1" fmla="*/ 174604 h 431210"/>
            <a:gd name="connsiteX2" fmla="*/ 285107 w 853166"/>
            <a:gd name="connsiteY2" fmla="*/ 186894 h 431210"/>
            <a:gd name="connsiteX3" fmla="*/ 417475 w 853166"/>
            <a:gd name="connsiteY3" fmla="*/ 431210 h 431210"/>
            <a:gd name="connsiteX4" fmla="*/ 572339 w 853166"/>
            <a:gd name="connsiteY4" fmla="*/ 172342 h 431210"/>
            <a:gd name="connsiteX5" fmla="*/ 850462 w 853166"/>
            <a:gd name="connsiteY5" fmla="*/ 175565 h 431210"/>
            <a:gd name="connsiteX6" fmla="*/ 850461 w 853166"/>
            <a:gd name="connsiteY6" fmla="*/ 0 h 431210"/>
            <a:gd name="connsiteX0" fmla="*/ 1053 w 853166"/>
            <a:gd name="connsiteY0" fmla="*/ 5471 h 431210"/>
            <a:gd name="connsiteX1" fmla="*/ 2428 w 853166"/>
            <a:gd name="connsiteY1" fmla="*/ 174604 h 431210"/>
            <a:gd name="connsiteX2" fmla="*/ 285107 w 853166"/>
            <a:gd name="connsiteY2" fmla="*/ 186894 h 431210"/>
            <a:gd name="connsiteX3" fmla="*/ 417475 w 853166"/>
            <a:gd name="connsiteY3" fmla="*/ 431210 h 431210"/>
            <a:gd name="connsiteX4" fmla="*/ 572339 w 853166"/>
            <a:gd name="connsiteY4" fmla="*/ 172342 h 431210"/>
            <a:gd name="connsiteX5" fmla="*/ 850462 w 853166"/>
            <a:gd name="connsiteY5" fmla="*/ 175565 h 431210"/>
            <a:gd name="connsiteX6" fmla="*/ 850461 w 853166"/>
            <a:gd name="connsiteY6" fmla="*/ 0 h 4312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853166" h="431210">
              <a:moveTo>
                <a:pt x="1053" y="5471"/>
              </a:moveTo>
              <a:cubicBezTo>
                <a:pt x="-254" y="2934"/>
                <a:pt x="-875" y="98278"/>
                <a:pt x="2428" y="174604"/>
              </a:cubicBezTo>
              <a:cubicBezTo>
                <a:pt x="113270" y="183333"/>
                <a:pt x="215420" y="171350"/>
                <a:pt x="285107" y="186894"/>
              </a:cubicBezTo>
              <a:lnTo>
                <a:pt x="417475" y="431210"/>
              </a:lnTo>
              <a:lnTo>
                <a:pt x="572339" y="172342"/>
              </a:lnTo>
              <a:cubicBezTo>
                <a:pt x="647576" y="172856"/>
                <a:pt x="850131" y="178744"/>
                <a:pt x="850462" y="175565"/>
              </a:cubicBezTo>
              <a:cubicBezTo>
                <a:pt x="855848" y="104234"/>
                <a:pt x="851741" y="1284"/>
                <a:pt x="850461" y="0"/>
              </a:cubicBezTo>
            </a:path>
          </a:pathLst>
        </a:custGeom>
        <a:noFill xmlns:a="http://schemas.openxmlformats.org/drawingml/2006/main"/>
        <a:ln xmlns:a="http://schemas.openxmlformats.org/drawingml/2006/main" w="5080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0.27164</cdr:x>
      <cdr:y>0.715</cdr:y>
    </cdr:from>
    <cdr:to>
      <cdr:x>0.33373</cdr:x>
      <cdr:y>0.76205</cdr:y>
    </cdr:to>
    <cdr:sp macro="" textlink="">
      <cdr:nvSpPr>
        <cdr:cNvPr id="81" name="Freihandform 80"/>
        <cdr:cNvSpPr/>
      </cdr:nvSpPr>
      <cdr:spPr>
        <a:xfrm xmlns:a="http://schemas.openxmlformats.org/drawingml/2006/main">
          <a:off x="3732373" y="6536362"/>
          <a:ext cx="853166" cy="430161"/>
        </a:xfrm>
        <a:custGeom xmlns:a="http://schemas.openxmlformats.org/drawingml/2006/main">
          <a:avLst/>
          <a:gdLst>
            <a:gd name="connsiteX0" fmla="*/ 0 w 853965"/>
            <a:gd name="connsiteY0" fmla="*/ 0 h 1915948"/>
            <a:gd name="connsiteX1" fmla="*/ 437931 w 853965"/>
            <a:gd name="connsiteY1" fmla="*/ 1915948 h 1915948"/>
            <a:gd name="connsiteX2" fmla="*/ 853965 w 853965"/>
            <a:gd name="connsiteY2" fmla="*/ 0 h 1915948"/>
            <a:gd name="connsiteX0" fmla="*/ 0 w 466819"/>
            <a:gd name="connsiteY0" fmla="*/ 1646903 h 1915948"/>
            <a:gd name="connsiteX1" fmla="*/ 50785 w 466819"/>
            <a:gd name="connsiteY1" fmla="*/ 1915948 h 1915948"/>
            <a:gd name="connsiteX2" fmla="*/ 466819 w 466819"/>
            <a:gd name="connsiteY2" fmla="*/ 0 h 1915948"/>
            <a:gd name="connsiteX0" fmla="*/ 10914 w 477733"/>
            <a:gd name="connsiteY0" fmla="*/ 1646903 h 1915948"/>
            <a:gd name="connsiteX1" fmla="*/ 0 w 477733"/>
            <a:gd name="connsiteY1" fmla="*/ 1628609 h 1915948"/>
            <a:gd name="connsiteX2" fmla="*/ 61699 w 477733"/>
            <a:gd name="connsiteY2" fmla="*/ 1915948 h 1915948"/>
            <a:gd name="connsiteX3" fmla="*/ 477733 w 477733"/>
            <a:gd name="connsiteY3" fmla="*/ 0 h 1915948"/>
            <a:gd name="connsiteX0" fmla="*/ 244430 w 711249"/>
            <a:gd name="connsiteY0" fmla="*/ 1646903 h 1915948"/>
            <a:gd name="connsiteX1" fmla="*/ 0 w 711249"/>
            <a:gd name="connsiteY1" fmla="*/ 1650117 h 1915948"/>
            <a:gd name="connsiteX2" fmla="*/ 295215 w 711249"/>
            <a:gd name="connsiteY2" fmla="*/ 1915948 h 1915948"/>
            <a:gd name="connsiteX3" fmla="*/ 711249 w 711249"/>
            <a:gd name="connsiteY3" fmla="*/ 0 h 1915948"/>
            <a:gd name="connsiteX0" fmla="*/ 0 w 712625"/>
            <a:gd name="connsiteY0" fmla="*/ 1499419 h 1915948"/>
            <a:gd name="connsiteX1" fmla="*/ 1376 w 712625"/>
            <a:gd name="connsiteY1" fmla="*/ 1650117 h 1915948"/>
            <a:gd name="connsiteX2" fmla="*/ 296591 w 712625"/>
            <a:gd name="connsiteY2" fmla="*/ 1915948 h 1915948"/>
            <a:gd name="connsiteX3" fmla="*/ 712625 w 712625"/>
            <a:gd name="connsiteY3" fmla="*/ 0 h 1915948"/>
            <a:gd name="connsiteX0" fmla="*/ 0 w 712625"/>
            <a:gd name="connsiteY0" fmla="*/ 1499419 h 1915948"/>
            <a:gd name="connsiteX1" fmla="*/ 155005 w 712625"/>
            <a:gd name="connsiteY1" fmla="*/ 1656262 h 1915948"/>
            <a:gd name="connsiteX2" fmla="*/ 296591 w 712625"/>
            <a:gd name="connsiteY2" fmla="*/ 1915948 h 1915948"/>
            <a:gd name="connsiteX3" fmla="*/ 712625 w 712625"/>
            <a:gd name="connsiteY3" fmla="*/ 0 h 1915948"/>
            <a:gd name="connsiteX0" fmla="*/ 0 w 709552"/>
            <a:gd name="connsiteY0" fmla="*/ 1625395 h 1915948"/>
            <a:gd name="connsiteX1" fmla="*/ 151932 w 709552"/>
            <a:gd name="connsiteY1" fmla="*/ 1656262 h 1915948"/>
            <a:gd name="connsiteX2" fmla="*/ 293518 w 709552"/>
            <a:gd name="connsiteY2" fmla="*/ 1915948 h 1915948"/>
            <a:gd name="connsiteX3" fmla="*/ 709552 w 709552"/>
            <a:gd name="connsiteY3" fmla="*/ 0 h 1915948"/>
            <a:gd name="connsiteX0" fmla="*/ 0 w 709552"/>
            <a:gd name="connsiteY0" fmla="*/ 1625395 h 1915948"/>
            <a:gd name="connsiteX1" fmla="*/ 155005 w 709552"/>
            <a:gd name="connsiteY1" fmla="*/ 1677770 h 1915948"/>
            <a:gd name="connsiteX2" fmla="*/ 293518 w 709552"/>
            <a:gd name="connsiteY2" fmla="*/ 1915948 h 1915948"/>
            <a:gd name="connsiteX3" fmla="*/ 709552 w 709552"/>
            <a:gd name="connsiteY3" fmla="*/ 0 h 1915948"/>
            <a:gd name="connsiteX0" fmla="*/ 0 w 709552"/>
            <a:gd name="connsiteY0" fmla="*/ 1640758 h 1915948"/>
            <a:gd name="connsiteX1" fmla="*/ 155005 w 709552"/>
            <a:gd name="connsiteY1" fmla="*/ 1677770 h 1915948"/>
            <a:gd name="connsiteX2" fmla="*/ 293518 w 709552"/>
            <a:gd name="connsiteY2" fmla="*/ 1915948 h 1915948"/>
            <a:gd name="connsiteX3" fmla="*/ 709552 w 709552"/>
            <a:gd name="connsiteY3" fmla="*/ 0 h 1915948"/>
            <a:gd name="connsiteX0" fmla="*/ 0 w 844746"/>
            <a:gd name="connsiteY0" fmla="*/ 1634613 h 1915948"/>
            <a:gd name="connsiteX1" fmla="*/ 290199 w 844746"/>
            <a:gd name="connsiteY1" fmla="*/ 1677770 h 1915948"/>
            <a:gd name="connsiteX2" fmla="*/ 428712 w 844746"/>
            <a:gd name="connsiteY2" fmla="*/ 1915948 h 1915948"/>
            <a:gd name="connsiteX3" fmla="*/ 844746 w 844746"/>
            <a:gd name="connsiteY3" fmla="*/ 0 h 1915948"/>
            <a:gd name="connsiteX0" fmla="*/ 7757 w 852503"/>
            <a:gd name="connsiteY0" fmla="*/ 1634613 h 1915948"/>
            <a:gd name="connsiteX1" fmla="*/ 297956 w 852503"/>
            <a:gd name="connsiteY1" fmla="*/ 1677770 h 1915948"/>
            <a:gd name="connsiteX2" fmla="*/ 436469 w 852503"/>
            <a:gd name="connsiteY2" fmla="*/ 1915948 h 1915948"/>
            <a:gd name="connsiteX3" fmla="*/ 852503 w 852503"/>
            <a:gd name="connsiteY3" fmla="*/ 0 h 1915948"/>
            <a:gd name="connsiteX0" fmla="*/ 8004 w 852750"/>
            <a:gd name="connsiteY0" fmla="*/ 1634613 h 1915948"/>
            <a:gd name="connsiteX1" fmla="*/ 285913 w 852750"/>
            <a:gd name="connsiteY1" fmla="*/ 1668552 h 1915948"/>
            <a:gd name="connsiteX2" fmla="*/ 436716 w 852750"/>
            <a:gd name="connsiteY2" fmla="*/ 1915948 h 1915948"/>
            <a:gd name="connsiteX3" fmla="*/ 852750 w 852750"/>
            <a:gd name="connsiteY3" fmla="*/ 0 h 1915948"/>
            <a:gd name="connsiteX0" fmla="*/ 26823 w 871569"/>
            <a:gd name="connsiteY0" fmla="*/ 1634613 h 1915948"/>
            <a:gd name="connsiteX1" fmla="*/ 18981 w 871569"/>
            <a:gd name="connsiteY1" fmla="*/ 1619392 h 1915948"/>
            <a:gd name="connsiteX2" fmla="*/ 304732 w 871569"/>
            <a:gd name="connsiteY2" fmla="*/ 1668552 h 1915948"/>
            <a:gd name="connsiteX3" fmla="*/ 455535 w 871569"/>
            <a:gd name="connsiteY3" fmla="*/ 1915948 h 1915948"/>
            <a:gd name="connsiteX4" fmla="*/ 871569 w 871569"/>
            <a:gd name="connsiteY4" fmla="*/ 0 h 1915948"/>
            <a:gd name="connsiteX0" fmla="*/ 17682 w 862428"/>
            <a:gd name="connsiteY0" fmla="*/ 1634613 h 1915948"/>
            <a:gd name="connsiteX1" fmla="*/ 22130 w 862428"/>
            <a:gd name="connsiteY1" fmla="*/ 1785311 h 1915948"/>
            <a:gd name="connsiteX2" fmla="*/ 295591 w 862428"/>
            <a:gd name="connsiteY2" fmla="*/ 1668552 h 1915948"/>
            <a:gd name="connsiteX3" fmla="*/ 446394 w 862428"/>
            <a:gd name="connsiteY3" fmla="*/ 1915948 h 1915948"/>
            <a:gd name="connsiteX4" fmla="*/ 862428 w 862428"/>
            <a:gd name="connsiteY4" fmla="*/ 0 h 1915948"/>
            <a:gd name="connsiteX0" fmla="*/ 13521 w 864412"/>
            <a:gd name="connsiteY0" fmla="*/ 1487129 h 1915948"/>
            <a:gd name="connsiteX1" fmla="*/ 24114 w 864412"/>
            <a:gd name="connsiteY1" fmla="*/ 1785311 h 1915948"/>
            <a:gd name="connsiteX2" fmla="*/ 297575 w 864412"/>
            <a:gd name="connsiteY2" fmla="*/ 1668552 h 1915948"/>
            <a:gd name="connsiteX3" fmla="*/ 448378 w 864412"/>
            <a:gd name="connsiteY3" fmla="*/ 1915948 h 1915948"/>
            <a:gd name="connsiteX4" fmla="*/ 864412 w 864412"/>
            <a:gd name="connsiteY4" fmla="*/ 0 h 1915948"/>
            <a:gd name="connsiteX0" fmla="*/ 9734 w 860625"/>
            <a:gd name="connsiteY0" fmla="*/ 1487129 h 1915948"/>
            <a:gd name="connsiteX1" fmla="*/ 26472 w 860625"/>
            <a:gd name="connsiteY1" fmla="*/ 1656262 h 1915948"/>
            <a:gd name="connsiteX2" fmla="*/ 293788 w 860625"/>
            <a:gd name="connsiteY2" fmla="*/ 1668552 h 1915948"/>
            <a:gd name="connsiteX3" fmla="*/ 444591 w 860625"/>
            <a:gd name="connsiteY3" fmla="*/ 1915948 h 1915948"/>
            <a:gd name="connsiteX4" fmla="*/ 860625 w 860625"/>
            <a:gd name="connsiteY4" fmla="*/ 0 h 1915948"/>
            <a:gd name="connsiteX0" fmla="*/ 49806 w 900697"/>
            <a:gd name="connsiteY0" fmla="*/ 1487129 h 1915948"/>
            <a:gd name="connsiteX1" fmla="*/ 66544 w 900697"/>
            <a:gd name="connsiteY1" fmla="*/ 1656262 h 1915948"/>
            <a:gd name="connsiteX2" fmla="*/ 333860 w 900697"/>
            <a:gd name="connsiteY2" fmla="*/ 1668552 h 1915948"/>
            <a:gd name="connsiteX3" fmla="*/ 484663 w 900697"/>
            <a:gd name="connsiteY3" fmla="*/ 1915948 h 1915948"/>
            <a:gd name="connsiteX4" fmla="*/ 900697 w 900697"/>
            <a:gd name="connsiteY4" fmla="*/ 0 h 1915948"/>
            <a:gd name="connsiteX0" fmla="*/ 49806 w 900697"/>
            <a:gd name="connsiteY0" fmla="*/ 1487129 h 1915948"/>
            <a:gd name="connsiteX1" fmla="*/ 66544 w 900697"/>
            <a:gd name="connsiteY1" fmla="*/ 1656262 h 1915948"/>
            <a:gd name="connsiteX2" fmla="*/ 333860 w 900697"/>
            <a:gd name="connsiteY2" fmla="*/ 1668552 h 1915948"/>
            <a:gd name="connsiteX3" fmla="*/ 484663 w 900697"/>
            <a:gd name="connsiteY3" fmla="*/ 1915948 h 1915948"/>
            <a:gd name="connsiteX4" fmla="*/ 900697 w 900697"/>
            <a:gd name="connsiteY4" fmla="*/ 0 h 1915948"/>
            <a:gd name="connsiteX0" fmla="*/ 82 w 850973"/>
            <a:gd name="connsiteY0" fmla="*/ 1487129 h 1915948"/>
            <a:gd name="connsiteX1" fmla="*/ 16820 w 850973"/>
            <a:gd name="connsiteY1" fmla="*/ 1656262 h 1915948"/>
            <a:gd name="connsiteX2" fmla="*/ 284136 w 850973"/>
            <a:gd name="connsiteY2" fmla="*/ 1668552 h 1915948"/>
            <a:gd name="connsiteX3" fmla="*/ 434939 w 850973"/>
            <a:gd name="connsiteY3" fmla="*/ 1915948 h 1915948"/>
            <a:gd name="connsiteX4" fmla="*/ 850973 w 850973"/>
            <a:gd name="connsiteY4" fmla="*/ 0 h 1915948"/>
            <a:gd name="connsiteX0" fmla="*/ 1053 w 851944"/>
            <a:gd name="connsiteY0" fmla="*/ 1487129 h 1915948"/>
            <a:gd name="connsiteX1" fmla="*/ 2428 w 851944"/>
            <a:gd name="connsiteY1" fmla="*/ 1656262 h 1915948"/>
            <a:gd name="connsiteX2" fmla="*/ 285107 w 851944"/>
            <a:gd name="connsiteY2" fmla="*/ 1668552 h 1915948"/>
            <a:gd name="connsiteX3" fmla="*/ 435910 w 851944"/>
            <a:gd name="connsiteY3" fmla="*/ 1915948 h 1915948"/>
            <a:gd name="connsiteX4" fmla="*/ 851944 w 851944"/>
            <a:gd name="connsiteY4" fmla="*/ 0 h 1915948"/>
            <a:gd name="connsiteX0" fmla="*/ 1053 w 851944"/>
            <a:gd name="connsiteY0" fmla="*/ 1487129 h 1912868"/>
            <a:gd name="connsiteX1" fmla="*/ 2428 w 851944"/>
            <a:gd name="connsiteY1" fmla="*/ 1656262 h 1912868"/>
            <a:gd name="connsiteX2" fmla="*/ 285107 w 851944"/>
            <a:gd name="connsiteY2" fmla="*/ 1668552 h 1912868"/>
            <a:gd name="connsiteX3" fmla="*/ 417475 w 851944"/>
            <a:gd name="connsiteY3" fmla="*/ 1912868 h 1912868"/>
            <a:gd name="connsiteX4" fmla="*/ 851944 w 851944"/>
            <a:gd name="connsiteY4" fmla="*/ 0 h 1912868"/>
            <a:gd name="connsiteX0" fmla="*/ 1053 w 572339"/>
            <a:gd name="connsiteY0" fmla="*/ 50 h 425789"/>
            <a:gd name="connsiteX1" fmla="*/ 2428 w 572339"/>
            <a:gd name="connsiteY1" fmla="*/ 169183 h 425789"/>
            <a:gd name="connsiteX2" fmla="*/ 285107 w 572339"/>
            <a:gd name="connsiteY2" fmla="*/ 181473 h 425789"/>
            <a:gd name="connsiteX3" fmla="*/ 417475 w 572339"/>
            <a:gd name="connsiteY3" fmla="*/ 425789 h 425789"/>
            <a:gd name="connsiteX4" fmla="*/ 572339 w 572339"/>
            <a:gd name="connsiteY4" fmla="*/ 166921 h 425789"/>
            <a:gd name="connsiteX0" fmla="*/ 1053 w 584277"/>
            <a:gd name="connsiteY0" fmla="*/ 50 h 425789"/>
            <a:gd name="connsiteX1" fmla="*/ 2428 w 584277"/>
            <a:gd name="connsiteY1" fmla="*/ 169183 h 425789"/>
            <a:gd name="connsiteX2" fmla="*/ 285107 w 584277"/>
            <a:gd name="connsiteY2" fmla="*/ 181473 h 425789"/>
            <a:gd name="connsiteX3" fmla="*/ 417475 w 584277"/>
            <a:gd name="connsiteY3" fmla="*/ 425789 h 425789"/>
            <a:gd name="connsiteX4" fmla="*/ 572339 w 584277"/>
            <a:gd name="connsiteY4" fmla="*/ 166921 h 425789"/>
            <a:gd name="connsiteX5" fmla="*/ 573930 w 584277"/>
            <a:gd name="connsiteY5" fmla="*/ 151663 h 425789"/>
            <a:gd name="connsiteX0" fmla="*/ 1053 w 850462"/>
            <a:gd name="connsiteY0" fmla="*/ 50 h 425789"/>
            <a:gd name="connsiteX1" fmla="*/ 2428 w 850462"/>
            <a:gd name="connsiteY1" fmla="*/ 169183 h 425789"/>
            <a:gd name="connsiteX2" fmla="*/ 285107 w 850462"/>
            <a:gd name="connsiteY2" fmla="*/ 181473 h 425789"/>
            <a:gd name="connsiteX3" fmla="*/ 417475 w 850462"/>
            <a:gd name="connsiteY3" fmla="*/ 425789 h 425789"/>
            <a:gd name="connsiteX4" fmla="*/ 572339 w 850462"/>
            <a:gd name="connsiteY4" fmla="*/ 166921 h 425789"/>
            <a:gd name="connsiteX5" fmla="*/ 850462 w 850462"/>
            <a:gd name="connsiteY5" fmla="*/ 170144 h 425789"/>
            <a:gd name="connsiteX0" fmla="*/ 1053 w 869381"/>
            <a:gd name="connsiteY0" fmla="*/ 50 h 425789"/>
            <a:gd name="connsiteX1" fmla="*/ 2428 w 869381"/>
            <a:gd name="connsiteY1" fmla="*/ 169183 h 425789"/>
            <a:gd name="connsiteX2" fmla="*/ 285107 w 869381"/>
            <a:gd name="connsiteY2" fmla="*/ 181473 h 425789"/>
            <a:gd name="connsiteX3" fmla="*/ 417475 w 869381"/>
            <a:gd name="connsiteY3" fmla="*/ 425789 h 425789"/>
            <a:gd name="connsiteX4" fmla="*/ 572339 w 869381"/>
            <a:gd name="connsiteY4" fmla="*/ 166921 h 425789"/>
            <a:gd name="connsiteX5" fmla="*/ 850462 w 869381"/>
            <a:gd name="connsiteY5" fmla="*/ 170144 h 425789"/>
            <a:gd name="connsiteX6" fmla="*/ 844316 w 869381"/>
            <a:gd name="connsiteY6" fmla="*/ 163983 h 425789"/>
            <a:gd name="connsiteX0" fmla="*/ 1053 w 870895"/>
            <a:gd name="connsiteY0" fmla="*/ 5471 h 431210"/>
            <a:gd name="connsiteX1" fmla="*/ 2428 w 870895"/>
            <a:gd name="connsiteY1" fmla="*/ 174604 h 431210"/>
            <a:gd name="connsiteX2" fmla="*/ 285107 w 870895"/>
            <a:gd name="connsiteY2" fmla="*/ 186894 h 431210"/>
            <a:gd name="connsiteX3" fmla="*/ 417475 w 870895"/>
            <a:gd name="connsiteY3" fmla="*/ 431210 h 431210"/>
            <a:gd name="connsiteX4" fmla="*/ 572339 w 870895"/>
            <a:gd name="connsiteY4" fmla="*/ 172342 h 431210"/>
            <a:gd name="connsiteX5" fmla="*/ 850462 w 870895"/>
            <a:gd name="connsiteY5" fmla="*/ 175565 h 431210"/>
            <a:gd name="connsiteX6" fmla="*/ 850461 w 870895"/>
            <a:gd name="connsiteY6" fmla="*/ 0 h 431210"/>
            <a:gd name="connsiteX0" fmla="*/ 1053 w 853166"/>
            <a:gd name="connsiteY0" fmla="*/ 5471 h 431210"/>
            <a:gd name="connsiteX1" fmla="*/ 2428 w 853166"/>
            <a:gd name="connsiteY1" fmla="*/ 174604 h 431210"/>
            <a:gd name="connsiteX2" fmla="*/ 285107 w 853166"/>
            <a:gd name="connsiteY2" fmla="*/ 186894 h 431210"/>
            <a:gd name="connsiteX3" fmla="*/ 417475 w 853166"/>
            <a:gd name="connsiteY3" fmla="*/ 431210 h 431210"/>
            <a:gd name="connsiteX4" fmla="*/ 572339 w 853166"/>
            <a:gd name="connsiteY4" fmla="*/ 172342 h 431210"/>
            <a:gd name="connsiteX5" fmla="*/ 850462 w 853166"/>
            <a:gd name="connsiteY5" fmla="*/ 175565 h 431210"/>
            <a:gd name="connsiteX6" fmla="*/ 850461 w 853166"/>
            <a:gd name="connsiteY6" fmla="*/ 0 h 431210"/>
            <a:gd name="connsiteX0" fmla="*/ 1053 w 853166"/>
            <a:gd name="connsiteY0" fmla="*/ 5471 h 431210"/>
            <a:gd name="connsiteX1" fmla="*/ 2428 w 853166"/>
            <a:gd name="connsiteY1" fmla="*/ 174604 h 431210"/>
            <a:gd name="connsiteX2" fmla="*/ 285107 w 853166"/>
            <a:gd name="connsiteY2" fmla="*/ 186894 h 431210"/>
            <a:gd name="connsiteX3" fmla="*/ 417475 w 853166"/>
            <a:gd name="connsiteY3" fmla="*/ 431210 h 431210"/>
            <a:gd name="connsiteX4" fmla="*/ 572339 w 853166"/>
            <a:gd name="connsiteY4" fmla="*/ 172342 h 431210"/>
            <a:gd name="connsiteX5" fmla="*/ 850462 w 853166"/>
            <a:gd name="connsiteY5" fmla="*/ 175565 h 431210"/>
            <a:gd name="connsiteX6" fmla="*/ 850461 w 853166"/>
            <a:gd name="connsiteY6" fmla="*/ 0 h 431210"/>
            <a:gd name="connsiteX0" fmla="*/ 1053 w 853166"/>
            <a:gd name="connsiteY0" fmla="*/ 5471 h 431210"/>
            <a:gd name="connsiteX1" fmla="*/ 2428 w 853166"/>
            <a:gd name="connsiteY1" fmla="*/ 174604 h 431210"/>
            <a:gd name="connsiteX2" fmla="*/ 285107 w 853166"/>
            <a:gd name="connsiteY2" fmla="*/ 186894 h 431210"/>
            <a:gd name="connsiteX3" fmla="*/ 417475 w 853166"/>
            <a:gd name="connsiteY3" fmla="*/ 431210 h 431210"/>
            <a:gd name="connsiteX4" fmla="*/ 572339 w 853166"/>
            <a:gd name="connsiteY4" fmla="*/ 172342 h 431210"/>
            <a:gd name="connsiteX5" fmla="*/ 850462 w 853166"/>
            <a:gd name="connsiteY5" fmla="*/ 175565 h 431210"/>
            <a:gd name="connsiteX6" fmla="*/ 850461 w 853166"/>
            <a:gd name="connsiteY6" fmla="*/ 0 h 4312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853166" h="431210">
              <a:moveTo>
                <a:pt x="1053" y="5471"/>
              </a:moveTo>
              <a:cubicBezTo>
                <a:pt x="-254" y="2934"/>
                <a:pt x="-875" y="98278"/>
                <a:pt x="2428" y="174604"/>
              </a:cubicBezTo>
              <a:cubicBezTo>
                <a:pt x="113270" y="183333"/>
                <a:pt x="215420" y="171350"/>
                <a:pt x="285107" y="186894"/>
              </a:cubicBezTo>
              <a:lnTo>
                <a:pt x="417475" y="431210"/>
              </a:lnTo>
              <a:lnTo>
                <a:pt x="572339" y="172342"/>
              </a:lnTo>
              <a:cubicBezTo>
                <a:pt x="647576" y="172856"/>
                <a:pt x="850131" y="178744"/>
                <a:pt x="850462" y="175565"/>
              </a:cubicBezTo>
              <a:cubicBezTo>
                <a:pt x="855848" y="104234"/>
                <a:pt x="851741" y="1284"/>
                <a:pt x="850461" y="0"/>
              </a:cubicBezTo>
            </a:path>
          </a:pathLst>
        </a:custGeom>
        <a:noFill xmlns:a="http://schemas.openxmlformats.org/drawingml/2006/main"/>
        <a:ln xmlns:a="http://schemas.openxmlformats.org/drawingml/2006/main" w="5080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0.34486</cdr:x>
      <cdr:y>0.71383</cdr:y>
    </cdr:from>
    <cdr:to>
      <cdr:x>0.40695</cdr:x>
      <cdr:y>0.76088</cdr:y>
    </cdr:to>
    <cdr:sp macro="" textlink="">
      <cdr:nvSpPr>
        <cdr:cNvPr id="82" name="Freihandform 81"/>
        <cdr:cNvSpPr/>
      </cdr:nvSpPr>
      <cdr:spPr>
        <a:xfrm xmlns:a="http://schemas.openxmlformats.org/drawingml/2006/main">
          <a:off x="4738384" y="6525660"/>
          <a:ext cx="853166" cy="430161"/>
        </a:xfrm>
        <a:custGeom xmlns:a="http://schemas.openxmlformats.org/drawingml/2006/main">
          <a:avLst/>
          <a:gdLst>
            <a:gd name="connsiteX0" fmla="*/ 0 w 853965"/>
            <a:gd name="connsiteY0" fmla="*/ 0 h 1915948"/>
            <a:gd name="connsiteX1" fmla="*/ 437931 w 853965"/>
            <a:gd name="connsiteY1" fmla="*/ 1915948 h 1915948"/>
            <a:gd name="connsiteX2" fmla="*/ 853965 w 853965"/>
            <a:gd name="connsiteY2" fmla="*/ 0 h 1915948"/>
            <a:gd name="connsiteX0" fmla="*/ 0 w 466819"/>
            <a:gd name="connsiteY0" fmla="*/ 1646903 h 1915948"/>
            <a:gd name="connsiteX1" fmla="*/ 50785 w 466819"/>
            <a:gd name="connsiteY1" fmla="*/ 1915948 h 1915948"/>
            <a:gd name="connsiteX2" fmla="*/ 466819 w 466819"/>
            <a:gd name="connsiteY2" fmla="*/ 0 h 1915948"/>
            <a:gd name="connsiteX0" fmla="*/ 10914 w 477733"/>
            <a:gd name="connsiteY0" fmla="*/ 1646903 h 1915948"/>
            <a:gd name="connsiteX1" fmla="*/ 0 w 477733"/>
            <a:gd name="connsiteY1" fmla="*/ 1628609 h 1915948"/>
            <a:gd name="connsiteX2" fmla="*/ 61699 w 477733"/>
            <a:gd name="connsiteY2" fmla="*/ 1915948 h 1915948"/>
            <a:gd name="connsiteX3" fmla="*/ 477733 w 477733"/>
            <a:gd name="connsiteY3" fmla="*/ 0 h 1915948"/>
            <a:gd name="connsiteX0" fmla="*/ 244430 w 711249"/>
            <a:gd name="connsiteY0" fmla="*/ 1646903 h 1915948"/>
            <a:gd name="connsiteX1" fmla="*/ 0 w 711249"/>
            <a:gd name="connsiteY1" fmla="*/ 1650117 h 1915948"/>
            <a:gd name="connsiteX2" fmla="*/ 295215 w 711249"/>
            <a:gd name="connsiteY2" fmla="*/ 1915948 h 1915948"/>
            <a:gd name="connsiteX3" fmla="*/ 711249 w 711249"/>
            <a:gd name="connsiteY3" fmla="*/ 0 h 1915948"/>
            <a:gd name="connsiteX0" fmla="*/ 0 w 712625"/>
            <a:gd name="connsiteY0" fmla="*/ 1499419 h 1915948"/>
            <a:gd name="connsiteX1" fmla="*/ 1376 w 712625"/>
            <a:gd name="connsiteY1" fmla="*/ 1650117 h 1915948"/>
            <a:gd name="connsiteX2" fmla="*/ 296591 w 712625"/>
            <a:gd name="connsiteY2" fmla="*/ 1915948 h 1915948"/>
            <a:gd name="connsiteX3" fmla="*/ 712625 w 712625"/>
            <a:gd name="connsiteY3" fmla="*/ 0 h 1915948"/>
            <a:gd name="connsiteX0" fmla="*/ 0 w 712625"/>
            <a:gd name="connsiteY0" fmla="*/ 1499419 h 1915948"/>
            <a:gd name="connsiteX1" fmla="*/ 155005 w 712625"/>
            <a:gd name="connsiteY1" fmla="*/ 1656262 h 1915948"/>
            <a:gd name="connsiteX2" fmla="*/ 296591 w 712625"/>
            <a:gd name="connsiteY2" fmla="*/ 1915948 h 1915948"/>
            <a:gd name="connsiteX3" fmla="*/ 712625 w 712625"/>
            <a:gd name="connsiteY3" fmla="*/ 0 h 1915948"/>
            <a:gd name="connsiteX0" fmla="*/ 0 w 709552"/>
            <a:gd name="connsiteY0" fmla="*/ 1625395 h 1915948"/>
            <a:gd name="connsiteX1" fmla="*/ 151932 w 709552"/>
            <a:gd name="connsiteY1" fmla="*/ 1656262 h 1915948"/>
            <a:gd name="connsiteX2" fmla="*/ 293518 w 709552"/>
            <a:gd name="connsiteY2" fmla="*/ 1915948 h 1915948"/>
            <a:gd name="connsiteX3" fmla="*/ 709552 w 709552"/>
            <a:gd name="connsiteY3" fmla="*/ 0 h 1915948"/>
            <a:gd name="connsiteX0" fmla="*/ 0 w 709552"/>
            <a:gd name="connsiteY0" fmla="*/ 1625395 h 1915948"/>
            <a:gd name="connsiteX1" fmla="*/ 155005 w 709552"/>
            <a:gd name="connsiteY1" fmla="*/ 1677770 h 1915948"/>
            <a:gd name="connsiteX2" fmla="*/ 293518 w 709552"/>
            <a:gd name="connsiteY2" fmla="*/ 1915948 h 1915948"/>
            <a:gd name="connsiteX3" fmla="*/ 709552 w 709552"/>
            <a:gd name="connsiteY3" fmla="*/ 0 h 1915948"/>
            <a:gd name="connsiteX0" fmla="*/ 0 w 709552"/>
            <a:gd name="connsiteY0" fmla="*/ 1640758 h 1915948"/>
            <a:gd name="connsiteX1" fmla="*/ 155005 w 709552"/>
            <a:gd name="connsiteY1" fmla="*/ 1677770 h 1915948"/>
            <a:gd name="connsiteX2" fmla="*/ 293518 w 709552"/>
            <a:gd name="connsiteY2" fmla="*/ 1915948 h 1915948"/>
            <a:gd name="connsiteX3" fmla="*/ 709552 w 709552"/>
            <a:gd name="connsiteY3" fmla="*/ 0 h 1915948"/>
            <a:gd name="connsiteX0" fmla="*/ 0 w 844746"/>
            <a:gd name="connsiteY0" fmla="*/ 1634613 h 1915948"/>
            <a:gd name="connsiteX1" fmla="*/ 290199 w 844746"/>
            <a:gd name="connsiteY1" fmla="*/ 1677770 h 1915948"/>
            <a:gd name="connsiteX2" fmla="*/ 428712 w 844746"/>
            <a:gd name="connsiteY2" fmla="*/ 1915948 h 1915948"/>
            <a:gd name="connsiteX3" fmla="*/ 844746 w 844746"/>
            <a:gd name="connsiteY3" fmla="*/ 0 h 1915948"/>
            <a:gd name="connsiteX0" fmla="*/ 7757 w 852503"/>
            <a:gd name="connsiteY0" fmla="*/ 1634613 h 1915948"/>
            <a:gd name="connsiteX1" fmla="*/ 297956 w 852503"/>
            <a:gd name="connsiteY1" fmla="*/ 1677770 h 1915948"/>
            <a:gd name="connsiteX2" fmla="*/ 436469 w 852503"/>
            <a:gd name="connsiteY2" fmla="*/ 1915948 h 1915948"/>
            <a:gd name="connsiteX3" fmla="*/ 852503 w 852503"/>
            <a:gd name="connsiteY3" fmla="*/ 0 h 1915948"/>
            <a:gd name="connsiteX0" fmla="*/ 8004 w 852750"/>
            <a:gd name="connsiteY0" fmla="*/ 1634613 h 1915948"/>
            <a:gd name="connsiteX1" fmla="*/ 285913 w 852750"/>
            <a:gd name="connsiteY1" fmla="*/ 1668552 h 1915948"/>
            <a:gd name="connsiteX2" fmla="*/ 436716 w 852750"/>
            <a:gd name="connsiteY2" fmla="*/ 1915948 h 1915948"/>
            <a:gd name="connsiteX3" fmla="*/ 852750 w 852750"/>
            <a:gd name="connsiteY3" fmla="*/ 0 h 1915948"/>
            <a:gd name="connsiteX0" fmla="*/ 26823 w 871569"/>
            <a:gd name="connsiteY0" fmla="*/ 1634613 h 1915948"/>
            <a:gd name="connsiteX1" fmla="*/ 18981 w 871569"/>
            <a:gd name="connsiteY1" fmla="*/ 1619392 h 1915948"/>
            <a:gd name="connsiteX2" fmla="*/ 304732 w 871569"/>
            <a:gd name="connsiteY2" fmla="*/ 1668552 h 1915948"/>
            <a:gd name="connsiteX3" fmla="*/ 455535 w 871569"/>
            <a:gd name="connsiteY3" fmla="*/ 1915948 h 1915948"/>
            <a:gd name="connsiteX4" fmla="*/ 871569 w 871569"/>
            <a:gd name="connsiteY4" fmla="*/ 0 h 1915948"/>
            <a:gd name="connsiteX0" fmla="*/ 17682 w 862428"/>
            <a:gd name="connsiteY0" fmla="*/ 1634613 h 1915948"/>
            <a:gd name="connsiteX1" fmla="*/ 22130 w 862428"/>
            <a:gd name="connsiteY1" fmla="*/ 1785311 h 1915948"/>
            <a:gd name="connsiteX2" fmla="*/ 295591 w 862428"/>
            <a:gd name="connsiteY2" fmla="*/ 1668552 h 1915948"/>
            <a:gd name="connsiteX3" fmla="*/ 446394 w 862428"/>
            <a:gd name="connsiteY3" fmla="*/ 1915948 h 1915948"/>
            <a:gd name="connsiteX4" fmla="*/ 862428 w 862428"/>
            <a:gd name="connsiteY4" fmla="*/ 0 h 1915948"/>
            <a:gd name="connsiteX0" fmla="*/ 13521 w 864412"/>
            <a:gd name="connsiteY0" fmla="*/ 1487129 h 1915948"/>
            <a:gd name="connsiteX1" fmla="*/ 24114 w 864412"/>
            <a:gd name="connsiteY1" fmla="*/ 1785311 h 1915948"/>
            <a:gd name="connsiteX2" fmla="*/ 297575 w 864412"/>
            <a:gd name="connsiteY2" fmla="*/ 1668552 h 1915948"/>
            <a:gd name="connsiteX3" fmla="*/ 448378 w 864412"/>
            <a:gd name="connsiteY3" fmla="*/ 1915948 h 1915948"/>
            <a:gd name="connsiteX4" fmla="*/ 864412 w 864412"/>
            <a:gd name="connsiteY4" fmla="*/ 0 h 1915948"/>
            <a:gd name="connsiteX0" fmla="*/ 9734 w 860625"/>
            <a:gd name="connsiteY0" fmla="*/ 1487129 h 1915948"/>
            <a:gd name="connsiteX1" fmla="*/ 26472 w 860625"/>
            <a:gd name="connsiteY1" fmla="*/ 1656262 h 1915948"/>
            <a:gd name="connsiteX2" fmla="*/ 293788 w 860625"/>
            <a:gd name="connsiteY2" fmla="*/ 1668552 h 1915948"/>
            <a:gd name="connsiteX3" fmla="*/ 444591 w 860625"/>
            <a:gd name="connsiteY3" fmla="*/ 1915948 h 1915948"/>
            <a:gd name="connsiteX4" fmla="*/ 860625 w 860625"/>
            <a:gd name="connsiteY4" fmla="*/ 0 h 1915948"/>
            <a:gd name="connsiteX0" fmla="*/ 49806 w 900697"/>
            <a:gd name="connsiteY0" fmla="*/ 1487129 h 1915948"/>
            <a:gd name="connsiteX1" fmla="*/ 66544 w 900697"/>
            <a:gd name="connsiteY1" fmla="*/ 1656262 h 1915948"/>
            <a:gd name="connsiteX2" fmla="*/ 333860 w 900697"/>
            <a:gd name="connsiteY2" fmla="*/ 1668552 h 1915948"/>
            <a:gd name="connsiteX3" fmla="*/ 484663 w 900697"/>
            <a:gd name="connsiteY3" fmla="*/ 1915948 h 1915948"/>
            <a:gd name="connsiteX4" fmla="*/ 900697 w 900697"/>
            <a:gd name="connsiteY4" fmla="*/ 0 h 1915948"/>
            <a:gd name="connsiteX0" fmla="*/ 49806 w 900697"/>
            <a:gd name="connsiteY0" fmla="*/ 1487129 h 1915948"/>
            <a:gd name="connsiteX1" fmla="*/ 66544 w 900697"/>
            <a:gd name="connsiteY1" fmla="*/ 1656262 h 1915948"/>
            <a:gd name="connsiteX2" fmla="*/ 333860 w 900697"/>
            <a:gd name="connsiteY2" fmla="*/ 1668552 h 1915948"/>
            <a:gd name="connsiteX3" fmla="*/ 484663 w 900697"/>
            <a:gd name="connsiteY3" fmla="*/ 1915948 h 1915948"/>
            <a:gd name="connsiteX4" fmla="*/ 900697 w 900697"/>
            <a:gd name="connsiteY4" fmla="*/ 0 h 1915948"/>
            <a:gd name="connsiteX0" fmla="*/ 82 w 850973"/>
            <a:gd name="connsiteY0" fmla="*/ 1487129 h 1915948"/>
            <a:gd name="connsiteX1" fmla="*/ 16820 w 850973"/>
            <a:gd name="connsiteY1" fmla="*/ 1656262 h 1915948"/>
            <a:gd name="connsiteX2" fmla="*/ 284136 w 850973"/>
            <a:gd name="connsiteY2" fmla="*/ 1668552 h 1915948"/>
            <a:gd name="connsiteX3" fmla="*/ 434939 w 850973"/>
            <a:gd name="connsiteY3" fmla="*/ 1915948 h 1915948"/>
            <a:gd name="connsiteX4" fmla="*/ 850973 w 850973"/>
            <a:gd name="connsiteY4" fmla="*/ 0 h 1915948"/>
            <a:gd name="connsiteX0" fmla="*/ 1053 w 851944"/>
            <a:gd name="connsiteY0" fmla="*/ 1487129 h 1915948"/>
            <a:gd name="connsiteX1" fmla="*/ 2428 w 851944"/>
            <a:gd name="connsiteY1" fmla="*/ 1656262 h 1915948"/>
            <a:gd name="connsiteX2" fmla="*/ 285107 w 851944"/>
            <a:gd name="connsiteY2" fmla="*/ 1668552 h 1915948"/>
            <a:gd name="connsiteX3" fmla="*/ 435910 w 851944"/>
            <a:gd name="connsiteY3" fmla="*/ 1915948 h 1915948"/>
            <a:gd name="connsiteX4" fmla="*/ 851944 w 851944"/>
            <a:gd name="connsiteY4" fmla="*/ 0 h 1915948"/>
            <a:gd name="connsiteX0" fmla="*/ 1053 w 851944"/>
            <a:gd name="connsiteY0" fmla="*/ 1487129 h 1912868"/>
            <a:gd name="connsiteX1" fmla="*/ 2428 w 851944"/>
            <a:gd name="connsiteY1" fmla="*/ 1656262 h 1912868"/>
            <a:gd name="connsiteX2" fmla="*/ 285107 w 851944"/>
            <a:gd name="connsiteY2" fmla="*/ 1668552 h 1912868"/>
            <a:gd name="connsiteX3" fmla="*/ 417475 w 851944"/>
            <a:gd name="connsiteY3" fmla="*/ 1912868 h 1912868"/>
            <a:gd name="connsiteX4" fmla="*/ 851944 w 851944"/>
            <a:gd name="connsiteY4" fmla="*/ 0 h 1912868"/>
            <a:gd name="connsiteX0" fmla="*/ 1053 w 572339"/>
            <a:gd name="connsiteY0" fmla="*/ 50 h 425789"/>
            <a:gd name="connsiteX1" fmla="*/ 2428 w 572339"/>
            <a:gd name="connsiteY1" fmla="*/ 169183 h 425789"/>
            <a:gd name="connsiteX2" fmla="*/ 285107 w 572339"/>
            <a:gd name="connsiteY2" fmla="*/ 181473 h 425789"/>
            <a:gd name="connsiteX3" fmla="*/ 417475 w 572339"/>
            <a:gd name="connsiteY3" fmla="*/ 425789 h 425789"/>
            <a:gd name="connsiteX4" fmla="*/ 572339 w 572339"/>
            <a:gd name="connsiteY4" fmla="*/ 166921 h 425789"/>
            <a:gd name="connsiteX0" fmla="*/ 1053 w 584277"/>
            <a:gd name="connsiteY0" fmla="*/ 50 h 425789"/>
            <a:gd name="connsiteX1" fmla="*/ 2428 w 584277"/>
            <a:gd name="connsiteY1" fmla="*/ 169183 h 425789"/>
            <a:gd name="connsiteX2" fmla="*/ 285107 w 584277"/>
            <a:gd name="connsiteY2" fmla="*/ 181473 h 425789"/>
            <a:gd name="connsiteX3" fmla="*/ 417475 w 584277"/>
            <a:gd name="connsiteY3" fmla="*/ 425789 h 425789"/>
            <a:gd name="connsiteX4" fmla="*/ 572339 w 584277"/>
            <a:gd name="connsiteY4" fmla="*/ 166921 h 425789"/>
            <a:gd name="connsiteX5" fmla="*/ 573930 w 584277"/>
            <a:gd name="connsiteY5" fmla="*/ 151663 h 425789"/>
            <a:gd name="connsiteX0" fmla="*/ 1053 w 850462"/>
            <a:gd name="connsiteY0" fmla="*/ 50 h 425789"/>
            <a:gd name="connsiteX1" fmla="*/ 2428 w 850462"/>
            <a:gd name="connsiteY1" fmla="*/ 169183 h 425789"/>
            <a:gd name="connsiteX2" fmla="*/ 285107 w 850462"/>
            <a:gd name="connsiteY2" fmla="*/ 181473 h 425789"/>
            <a:gd name="connsiteX3" fmla="*/ 417475 w 850462"/>
            <a:gd name="connsiteY3" fmla="*/ 425789 h 425789"/>
            <a:gd name="connsiteX4" fmla="*/ 572339 w 850462"/>
            <a:gd name="connsiteY4" fmla="*/ 166921 h 425789"/>
            <a:gd name="connsiteX5" fmla="*/ 850462 w 850462"/>
            <a:gd name="connsiteY5" fmla="*/ 170144 h 425789"/>
            <a:gd name="connsiteX0" fmla="*/ 1053 w 869381"/>
            <a:gd name="connsiteY0" fmla="*/ 50 h 425789"/>
            <a:gd name="connsiteX1" fmla="*/ 2428 w 869381"/>
            <a:gd name="connsiteY1" fmla="*/ 169183 h 425789"/>
            <a:gd name="connsiteX2" fmla="*/ 285107 w 869381"/>
            <a:gd name="connsiteY2" fmla="*/ 181473 h 425789"/>
            <a:gd name="connsiteX3" fmla="*/ 417475 w 869381"/>
            <a:gd name="connsiteY3" fmla="*/ 425789 h 425789"/>
            <a:gd name="connsiteX4" fmla="*/ 572339 w 869381"/>
            <a:gd name="connsiteY4" fmla="*/ 166921 h 425789"/>
            <a:gd name="connsiteX5" fmla="*/ 850462 w 869381"/>
            <a:gd name="connsiteY5" fmla="*/ 170144 h 425789"/>
            <a:gd name="connsiteX6" fmla="*/ 844316 w 869381"/>
            <a:gd name="connsiteY6" fmla="*/ 163983 h 425789"/>
            <a:gd name="connsiteX0" fmla="*/ 1053 w 870895"/>
            <a:gd name="connsiteY0" fmla="*/ 5471 h 431210"/>
            <a:gd name="connsiteX1" fmla="*/ 2428 w 870895"/>
            <a:gd name="connsiteY1" fmla="*/ 174604 h 431210"/>
            <a:gd name="connsiteX2" fmla="*/ 285107 w 870895"/>
            <a:gd name="connsiteY2" fmla="*/ 186894 h 431210"/>
            <a:gd name="connsiteX3" fmla="*/ 417475 w 870895"/>
            <a:gd name="connsiteY3" fmla="*/ 431210 h 431210"/>
            <a:gd name="connsiteX4" fmla="*/ 572339 w 870895"/>
            <a:gd name="connsiteY4" fmla="*/ 172342 h 431210"/>
            <a:gd name="connsiteX5" fmla="*/ 850462 w 870895"/>
            <a:gd name="connsiteY5" fmla="*/ 175565 h 431210"/>
            <a:gd name="connsiteX6" fmla="*/ 850461 w 870895"/>
            <a:gd name="connsiteY6" fmla="*/ 0 h 431210"/>
            <a:gd name="connsiteX0" fmla="*/ 1053 w 853166"/>
            <a:gd name="connsiteY0" fmla="*/ 5471 h 431210"/>
            <a:gd name="connsiteX1" fmla="*/ 2428 w 853166"/>
            <a:gd name="connsiteY1" fmla="*/ 174604 h 431210"/>
            <a:gd name="connsiteX2" fmla="*/ 285107 w 853166"/>
            <a:gd name="connsiteY2" fmla="*/ 186894 h 431210"/>
            <a:gd name="connsiteX3" fmla="*/ 417475 w 853166"/>
            <a:gd name="connsiteY3" fmla="*/ 431210 h 431210"/>
            <a:gd name="connsiteX4" fmla="*/ 572339 w 853166"/>
            <a:gd name="connsiteY4" fmla="*/ 172342 h 431210"/>
            <a:gd name="connsiteX5" fmla="*/ 850462 w 853166"/>
            <a:gd name="connsiteY5" fmla="*/ 175565 h 431210"/>
            <a:gd name="connsiteX6" fmla="*/ 850461 w 853166"/>
            <a:gd name="connsiteY6" fmla="*/ 0 h 431210"/>
            <a:gd name="connsiteX0" fmla="*/ 1053 w 853166"/>
            <a:gd name="connsiteY0" fmla="*/ 5471 h 431210"/>
            <a:gd name="connsiteX1" fmla="*/ 2428 w 853166"/>
            <a:gd name="connsiteY1" fmla="*/ 174604 h 431210"/>
            <a:gd name="connsiteX2" fmla="*/ 285107 w 853166"/>
            <a:gd name="connsiteY2" fmla="*/ 186894 h 431210"/>
            <a:gd name="connsiteX3" fmla="*/ 417475 w 853166"/>
            <a:gd name="connsiteY3" fmla="*/ 431210 h 431210"/>
            <a:gd name="connsiteX4" fmla="*/ 572339 w 853166"/>
            <a:gd name="connsiteY4" fmla="*/ 172342 h 431210"/>
            <a:gd name="connsiteX5" fmla="*/ 850462 w 853166"/>
            <a:gd name="connsiteY5" fmla="*/ 175565 h 431210"/>
            <a:gd name="connsiteX6" fmla="*/ 850461 w 853166"/>
            <a:gd name="connsiteY6" fmla="*/ 0 h 431210"/>
            <a:gd name="connsiteX0" fmla="*/ 1053 w 853166"/>
            <a:gd name="connsiteY0" fmla="*/ 5471 h 431210"/>
            <a:gd name="connsiteX1" fmla="*/ 2428 w 853166"/>
            <a:gd name="connsiteY1" fmla="*/ 174604 h 431210"/>
            <a:gd name="connsiteX2" fmla="*/ 285107 w 853166"/>
            <a:gd name="connsiteY2" fmla="*/ 186894 h 431210"/>
            <a:gd name="connsiteX3" fmla="*/ 417475 w 853166"/>
            <a:gd name="connsiteY3" fmla="*/ 431210 h 431210"/>
            <a:gd name="connsiteX4" fmla="*/ 572339 w 853166"/>
            <a:gd name="connsiteY4" fmla="*/ 172342 h 431210"/>
            <a:gd name="connsiteX5" fmla="*/ 850462 w 853166"/>
            <a:gd name="connsiteY5" fmla="*/ 175565 h 431210"/>
            <a:gd name="connsiteX6" fmla="*/ 850461 w 853166"/>
            <a:gd name="connsiteY6" fmla="*/ 0 h 4312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853166" h="431210">
              <a:moveTo>
                <a:pt x="1053" y="5471"/>
              </a:moveTo>
              <a:cubicBezTo>
                <a:pt x="-254" y="2934"/>
                <a:pt x="-875" y="98278"/>
                <a:pt x="2428" y="174604"/>
              </a:cubicBezTo>
              <a:cubicBezTo>
                <a:pt x="113270" y="183333"/>
                <a:pt x="215420" y="171350"/>
                <a:pt x="285107" y="186894"/>
              </a:cubicBezTo>
              <a:lnTo>
                <a:pt x="417475" y="431210"/>
              </a:lnTo>
              <a:lnTo>
                <a:pt x="572339" y="172342"/>
              </a:lnTo>
              <a:cubicBezTo>
                <a:pt x="647576" y="172856"/>
                <a:pt x="850131" y="178744"/>
                <a:pt x="850462" y="175565"/>
              </a:cubicBezTo>
              <a:cubicBezTo>
                <a:pt x="855848" y="104234"/>
                <a:pt x="851741" y="1284"/>
                <a:pt x="850461" y="0"/>
              </a:cubicBezTo>
            </a:path>
          </a:pathLst>
        </a:custGeom>
        <a:noFill xmlns:a="http://schemas.openxmlformats.org/drawingml/2006/main"/>
        <a:ln xmlns:a="http://schemas.openxmlformats.org/drawingml/2006/main" w="5080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0.41574</cdr:x>
      <cdr:y>0.71383</cdr:y>
    </cdr:from>
    <cdr:to>
      <cdr:x>0.47783</cdr:x>
      <cdr:y>0.76088</cdr:y>
    </cdr:to>
    <cdr:sp macro="" textlink="">
      <cdr:nvSpPr>
        <cdr:cNvPr id="83" name="Freihandform 82"/>
        <cdr:cNvSpPr/>
      </cdr:nvSpPr>
      <cdr:spPr>
        <a:xfrm xmlns:a="http://schemas.openxmlformats.org/drawingml/2006/main">
          <a:off x="5712289" y="6525660"/>
          <a:ext cx="853166" cy="430161"/>
        </a:xfrm>
        <a:custGeom xmlns:a="http://schemas.openxmlformats.org/drawingml/2006/main">
          <a:avLst/>
          <a:gdLst>
            <a:gd name="connsiteX0" fmla="*/ 0 w 853965"/>
            <a:gd name="connsiteY0" fmla="*/ 0 h 1915948"/>
            <a:gd name="connsiteX1" fmla="*/ 437931 w 853965"/>
            <a:gd name="connsiteY1" fmla="*/ 1915948 h 1915948"/>
            <a:gd name="connsiteX2" fmla="*/ 853965 w 853965"/>
            <a:gd name="connsiteY2" fmla="*/ 0 h 1915948"/>
            <a:gd name="connsiteX0" fmla="*/ 0 w 466819"/>
            <a:gd name="connsiteY0" fmla="*/ 1646903 h 1915948"/>
            <a:gd name="connsiteX1" fmla="*/ 50785 w 466819"/>
            <a:gd name="connsiteY1" fmla="*/ 1915948 h 1915948"/>
            <a:gd name="connsiteX2" fmla="*/ 466819 w 466819"/>
            <a:gd name="connsiteY2" fmla="*/ 0 h 1915948"/>
            <a:gd name="connsiteX0" fmla="*/ 10914 w 477733"/>
            <a:gd name="connsiteY0" fmla="*/ 1646903 h 1915948"/>
            <a:gd name="connsiteX1" fmla="*/ 0 w 477733"/>
            <a:gd name="connsiteY1" fmla="*/ 1628609 h 1915948"/>
            <a:gd name="connsiteX2" fmla="*/ 61699 w 477733"/>
            <a:gd name="connsiteY2" fmla="*/ 1915948 h 1915948"/>
            <a:gd name="connsiteX3" fmla="*/ 477733 w 477733"/>
            <a:gd name="connsiteY3" fmla="*/ 0 h 1915948"/>
            <a:gd name="connsiteX0" fmla="*/ 244430 w 711249"/>
            <a:gd name="connsiteY0" fmla="*/ 1646903 h 1915948"/>
            <a:gd name="connsiteX1" fmla="*/ 0 w 711249"/>
            <a:gd name="connsiteY1" fmla="*/ 1650117 h 1915948"/>
            <a:gd name="connsiteX2" fmla="*/ 295215 w 711249"/>
            <a:gd name="connsiteY2" fmla="*/ 1915948 h 1915948"/>
            <a:gd name="connsiteX3" fmla="*/ 711249 w 711249"/>
            <a:gd name="connsiteY3" fmla="*/ 0 h 1915948"/>
            <a:gd name="connsiteX0" fmla="*/ 0 w 712625"/>
            <a:gd name="connsiteY0" fmla="*/ 1499419 h 1915948"/>
            <a:gd name="connsiteX1" fmla="*/ 1376 w 712625"/>
            <a:gd name="connsiteY1" fmla="*/ 1650117 h 1915948"/>
            <a:gd name="connsiteX2" fmla="*/ 296591 w 712625"/>
            <a:gd name="connsiteY2" fmla="*/ 1915948 h 1915948"/>
            <a:gd name="connsiteX3" fmla="*/ 712625 w 712625"/>
            <a:gd name="connsiteY3" fmla="*/ 0 h 1915948"/>
            <a:gd name="connsiteX0" fmla="*/ 0 w 712625"/>
            <a:gd name="connsiteY0" fmla="*/ 1499419 h 1915948"/>
            <a:gd name="connsiteX1" fmla="*/ 155005 w 712625"/>
            <a:gd name="connsiteY1" fmla="*/ 1656262 h 1915948"/>
            <a:gd name="connsiteX2" fmla="*/ 296591 w 712625"/>
            <a:gd name="connsiteY2" fmla="*/ 1915948 h 1915948"/>
            <a:gd name="connsiteX3" fmla="*/ 712625 w 712625"/>
            <a:gd name="connsiteY3" fmla="*/ 0 h 1915948"/>
            <a:gd name="connsiteX0" fmla="*/ 0 w 709552"/>
            <a:gd name="connsiteY0" fmla="*/ 1625395 h 1915948"/>
            <a:gd name="connsiteX1" fmla="*/ 151932 w 709552"/>
            <a:gd name="connsiteY1" fmla="*/ 1656262 h 1915948"/>
            <a:gd name="connsiteX2" fmla="*/ 293518 w 709552"/>
            <a:gd name="connsiteY2" fmla="*/ 1915948 h 1915948"/>
            <a:gd name="connsiteX3" fmla="*/ 709552 w 709552"/>
            <a:gd name="connsiteY3" fmla="*/ 0 h 1915948"/>
            <a:gd name="connsiteX0" fmla="*/ 0 w 709552"/>
            <a:gd name="connsiteY0" fmla="*/ 1625395 h 1915948"/>
            <a:gd name="connsiteX1" fmla="*/ 155005 w 709552"/>
            <a:gd name="connsiteY1" fmla="*/ 1677770 h 1915948"/>
            <a:gd name="connsiteX2" fmla="*/ 293518 w 709552"/>
            <a:gd name="connsiteY2" fmla="*/ 1915948 h 1915948"/>
            <a:gd name="connsiteX3" fmla="*/ 709552 w 709552"/>
            <a:gd name="connsiteY3" fmla="*/ 0 h 1915948"/>
            <a:gd name="connsiteX0" fmla="*/ 0 w 709552"/>
            <a:gd name="connsiteY0" fmla="*/ 1640758 h 1915948"/>
            <a:gd name="connsiteX1" fmla="*/ 155005 w 709552"/>
            <a:gd name="connsiteY1" fmla="*/ 1677770 h 1915948"/>
            <a:gd name="connsiteX2" fmla="*/ 293518 w 709552"/>
            <a:gd name="connsiteY2" fmla="*/ 1915948 h 1915948"/>
            <a:gd name="connsiteX3" fmla="*/ 709552 w 709552"/>
            <a:gd name="connsiteY3" fmla="*/ 0 h 1915948"/>
            <a:gd name="connsiteX0" fmla="*/ 0 w 844746"/>
            <a:gd name="connsiteY0" fmla="*/ 1634613 h 1915948"/>
            <a:gd name="connsiteX1" fmla="*/ 290199 w 844746"/>
            <a:gd name="connsiteY1" fmla="*/ 1677770 h 1915948"/>
            <a:gd name="connsiteX2" fmla="*/ 428712 w 844746"/>
            <a:gd name="connsiteY2" fmla="*/ 1915948 h 1915948"/>
            <a:gd name="connsiteX3" fmla="*/ 844746 w 844746"/>
            <a:gd name="connsiteY3" fmla="*/ 0 h 1915948"/>
            <a:gd name="connsiteX0" fmla="*/ 7757 w 852503"/>
            <a:gd name="connsiteY0" fmla="*/ 1634613 h 1915948"/>
            <a:gd name="connsiteX1" fmla="*/ 297956 w 852503"/>
            <a:gd name="connsiteY1" fmla="*/ 1677770 h 1915948"/>
            <a:gd name="connsiteX2" fmla="*/ 436469 w 852503"/>
            <a:gd name="connsiteY2" fmla="*/ 1915948 h 1915948"/>
            <a:gd name="connsiteX3" fmla="*/ 852503 w 852503"/>
            <a:gd name="connsiteY3" fmla="*/ 0 h 1915948"/>
            <a:gd name="connsiteX0" fmla="*/ 8004 w 852750"/>
            <a:gd name="connsiteY0" fmla="*/ 1634613 h 1915948"/>
            <a:gd name="connsiteX1" fmla="*/ 285913 w 852750"/>
            <a:gd name="connsiteY1" fmla="*/ 1668552 h 1915948"/>
            <a:gd name="connsiteX2" fmla="*/ 436716 w 852750"/>
            <a:gd name="connsiteY2" fmla="*/ 1915948 h 1915948"/>
            <a:gd name="connsiteX3" fmla="*/ 852750 w 852750"/>
            <a:gd name="connsiteY3" fmla="*/ 0 h 1915948"/>
            <a:gd name="connsiteX0" fmla="*/ 26823 w 871569"/>
            <a:gd name="connsiteY0" fmla="*/ 1634613 h 1915948"/>
            <a:gd name="connsiteX1" fmla="*/ 18981 w 871569"/>
            <a:gd name="connsiteY1" fmla="*/ 1619392 h 1915948"/>
            <a:gd name="connsiteX2" fmla="*/ 304732 w 871569"/>
            <a:gd name="connsiteY2" fmla="*/ 1668552 h 1915948"/>
            <a:gd name="connsiteX3" fmla="*/ 455535 w 871569"/>
            <a:gd name="connsiteY3" fmla="*/ 1915948 h 1915948"/>
            <a:gd name="connsiteX4" fmla="*/ 871569 w 871569"/>
            <a:gd name="connsiteY4" fmla="*/ 0 h 1915948"/>
            <a:gd name="connsiteX0" fmla="*/ 17682 w 862428"/>
            <a:gd name="connsiteY0" fmla="*/ 1634613 h 1915948"/>
            <a:gd name="connsiteX1" fmla="*/ 22130 w 862428"/>
            <a:gd name="connsiteY1" fmla="*/ 1785311 h 1915948"/>
            <a:gd name="connsiteX2" fmla="*/ 295591 w 862428"/>
            <a:gd name="connsiteY2" fmla="*/ 1668552 h 1915948"/>
            <a:gd name="connsiteX3" fmla="*/ 446394 w 862428"/>
            <a:gd name="connsiteY3" fmla="*/ 1915948 h 1915948"/>
            <a:gd name="connsiteX4" fmla="*/ 862428 w 862428"/>
            <a:gd name="connsiteY4" fmla="*/ 0 h 1915948"/>
            <a:gd name="connsiteX0" fmla="*/ 13521 w 864412"/>
            <a:gd name="connsiteY0" fmla="*/ 1487129 h 1915948"/>
            <a:gd name="connsiteX1" fmla="*/ 24114 w 864412"/>
            <a:gd name="connsiteY1" fmla="*/ 1785311 h 1915948"/>
            <a:gd name="connsiteX2" fmla="*/ 297575 w 864412"/>
            <a:gd name="connsiteY2" fmla="*/ 1668552 h 1915948"/>
            <a:gd name="connsiteX3" fmla="*/ 448378 w 864412"/>
            <a:gd name="connsiteY3" fmla="*/ 1915948 h 1915948"/>
            <a:gd name="connsiteX4" fmla="*/ 864412 w 864412"/>
            <a:gd name="connsiteY4" fmla="*/ 0 h 1915948"/>
            <a:gd name="connsiteX0" fmla="*/ 9734 w 860625"/>
            <a:gd name="connsiteY0" fmla="*/ 1487129 h 1915948"/>
            <a:gd name="connsiteX1" fmla="*/ 26472 w 860625"/>
            <a:gd name="connsiteY1" fmla="*/ 1656262 h 1915948"/>
            <a:gd name="connsiteX2" fmla="*/ 293788 w 860625"/>
            <a:gd name="connsiteY2" fmla="*/ 1668552 h 1915948"/>
            <a:gd name="connsiteX3" fmla="*/ 444591 w 860625"/>
            <a:gd name="connsiteY3" fmla="*/ 1915948 h 1915948"/>
            <a:gd name="connsiteX4" fmla="*/ 860625 w 860625"/>
            <a:gd name="connsiteY4" fmla="*/ 0 h 1915948"/>
            <a:gd name="connsiteX0" fmla="*/ 49806 w 900697"/>
            <a:gd name="connsiteY0" fmla="*/ 1487129 h 1915948"/>
            <a:gd name="connsiteX1" fmla="*/ 66544 w 900697"/>
            <a:gd name="connsiteY1" fmla="*/ 1656262 h 1915948"/>
            <a:gd name="connsiteX2" fmla="*/ 333860 w 900697"/>
            <a:gd name="connsiteY2" fmla="*/ 1668552 h 1915948"/>
            <a:gd name="connsiteX3" fmla="*/ 484663 w 900697"/>
            <a:gd name="connsiteY3" fmla="*/ 1915948 h 1915948"/>
            <a:gd name="connsiteX4" fmla="*/ 900697 w 900697"/>
            <a:gd name="connsiteY4" fmla="*/ 0 h 1915948"/>
            <a:gd name="connsiteX0" fmla="*/ 49806 w 900697"/>
            <a:gd name="connsiteY0" fmla="*/ 1487129 h 1915948"/>
            <a:gd name="connsiteX1" fmla="*/ 66544 w 900697"/>
            <a:gd name="connsiteY1" fmla="*/ 1656262 h 1915948"/>
            <a:gd name="connsiteX2" fmla="*/ 333860 w 900697"/>
            <a:gd name="connsiteY2" fmla="*/ 1668552 h 1915948"/>
            <a:gd name="connsiteX3" fmla="*/ 484663 w 900697"/>
            <a:gd name="connsiteY3" fmla="*/ 1915948 h 1915948"/>
            <a:gd name="connsiteX4" fmla="*/ 900697 w 900697"/>
            <a:gd name="connsiteY4" fmla="*/ 0 h 1915948"/>
            <a:gd name="connsiteX0" fmla="*/ 82 w 850973"/>
            <a:gd name="connsiteY0" fmla="*/ 1487129 h 1915948"/>
            <a:gd name="connsiteX1" fmla="*/ 16820 w 850973"/>
            <a:gd name="connsiteY1" fmla="*/ 1656262 h 1915948"/>
            <a:gd name="connsiteX2" fmla="*/ 284136 w 850973"/>
            <a:gd name="connsiteY2" fmla="*/ 1668552 h 1915948"/>
            <a:gd name="connsiteX3" fmla="*/ 434939 w 850973"/>
            <a:gd name="connsiteY3" fmla="*/ 1915948 h 1915948"/>
            <a:gd name="connsiteX4" fmla="*/ 850973 w 850973"/>
            <a:gd name="connsiteY4" fmla="*/ 0 h 1915948"/>
            <a:gd name="connsiteX0" fmla="*/ 1053 w 851944"/>
            <a:gd name="connsiteY0" fmla="*/ 1487129 h 1915948"/>
            <a:gd name="connsiteX1" fmla="*/ 2428 w 851944"/>
            <a:gd name="connsiteY1" fmla="*/ 1656262 h 1915948"/>
            <a:gd name="connsiteX2" fmla="*/ 285107 w 851944"/>
            <a:gd name="connsiteY2" fmla="*/ 1668552 h 1915948"/>
            <a:gd name="connsiteX3" fmla="*/ 435910 w 851944"/>
            <a:gd name="connsiteY3" fmla="*/ 1915948 h 1915948"/>
            <a:gd name="connsiteX4" fmla="*/ 851944 w 851944"/>
            <a:gd name="connsiteY4" fmla="*/ 0 h 1915948"/>
            <a:gd name="connsiteX0" fmla="*/ 1053 w 851944"/>
            <a:gd name="connsiteY0" fmla="*/ 1487129 h 1912868"/>
            <a:gd name="connsiteX1" fmla="*/ 2428 w 851944"/>
            <a:gd name="connsiteY1" fmla="*/ 1656262 h 1912868"/>
            <a:gd name="connsiteX2" fmla="*/ 285107 w 851944"/>
            <a:gd name="connsiteY2" fmla="*/ 1668552 h 1912868"/>
            <a:gd name="connsiteX3" fmla="*/ 417475 w 851944"/>
            <a:gd name="connsiteY3" fmla="*/ 1912868 h 1912868"/>
            <a:gd name="connsiteX4" fmla="*/ 851944 w 851944"/>
            <a:gd name="connsiteY4" fmla="*/ 0 h 1912868"/>
            <a:gd name="connsiteX0" fmla="*/ 1053 w 572339"/>
            <a:gd name="connsiteY0" fmla="*/ 50 h 425789"/>
            <a:gd name="connsiteX1" fmla="*/ 2428 w 572339"/>
            <a:gd name="connsiteY1" fmla="*/ 169183 h 425789"/>
            <a:gd name="connsiteX2" fmla="*/ 285107 w 572339"/>
            <a:gd name="connsiteY2" fmla="*/ 181473 h 425789"/>
            <a:gd name="connsiteX3" fmla="*/ 417475 w 572339"/>
            <a:gd name="connsiteY3" fmla="*/ 425789 h 425789"/>
            <a:gd name="connsiteX4" fmla="*/ 572339 w 572339"/>
            <a:gd name="connsiteY4" fmla="*/ 166921 h 425789"/>
            <a:gd name="connsiteX0" fmla="*/ 1053 w 584277"/>
            <a:gd name="connsiteY0" fmla="*/ 50 h 425789"/>
            <a:gd name="connsiteX1" fmla="*/ 2428 w 584277"/>
            <a:gd name="connsiteY1" fmla="*/ 169183 h 425789"/>
            <a:gd name="connsiteX2" fmla="*/ 285107 w 584277"/>
            <a:gd name="connsiteY2" fmla="*/ 181473 h 425789"/>
            <a:gd name="connsiteX3" fmla="*/ 417475 w 584277"/>
            <a:gd name="connsiteY3" fmla="*/ 425789 h 425789"/>
            <a:gd name="connsiteX4" fmla="*/ 572339 w 584277"/>
            <a:gd name="connsiteY4" fmla="*/ 166921 h 425789"/>
            <a:gd name="connsiteX5" fmla="*/ 573930 w 584277"/>
            <a:gd name="connsiteY5" fmla="*/ 151663 h 425789"/>
            <a:gd name="connsiteX0" fmla="*/ 1053 w 850462"/>
            <a:gd name="connsiteY0" fmla="*/ 50 h 425789"/>
            <a:gd name="connsiteX1" fmla="*/ 2428 w 850462"/>
            <a:gd name="connsiteY1" fmla="*/ 169183 h 425789"/>
            <a:gd name="connsiteX2" fmla="*/ 285107 w 850462"/>
            <a:gd name="connsiteY2" fmla="*/ 181473 h 425789"/>
            <a:gd name="connsiteX3" fmla="*/ 417475 w 850462"/>
            <a:gd name="connsiteY3" fmla="*/ 425789 h 425789"/>
            <a:gd name="connsiteX4" fmla="*/ 572339 w 850462"/>
            <a:gd name="connsiteY4" fmla="*/ 166921 h 425789"/>
            <a:gd name="connsiteX5" fmla="*/ 850462 w 850462"/>
            <a:gd name="connsiteY5" fmla="*/ 170144 h 425789"/>
            <a:gd name="connsiteX0" fmla="*/ 1053 w 869381"/>
            <a:gd name="connsiteY0" fmla="*/ 50 h 425789"/>
            <a:gd name="connsiteX1" fmla="*/ 2428 w 869381"/>
            <a:gd name="connsiteY1" fmla="*/ 169183 h 425789"/>
            <a:gd name="connsiteX2" fmla="*/ 285107 w 869381"/>
            <a:gd name="connsiteY2" fmla="*/ 181473 h 425789"/>
            <a:gd name="connsiteX3" fmla="*/ 417475 w 869381"/>
            <a:gd name="connsiteY3" fmla="*/ 425789 h 425789"/>
            <a:gd name="connsiteX4" fmla="*/ 572339 w 869381"/>
            <a:gd name="connsiteY4" fmla="*/ 166921 h 425789"/>
            <a:gd name="connsiteX5" fmla="*/ 850462 w 869381"/>
            <a:gd name="connsiteY5" fmla="*/ 170144 h 425789"/>
            <a:gd name="connsiteX6" fmla="*/ 844316 w 869381"/>
            <a:gd name="connsiteY6" fmla="*/ 163983 h 425789"/>
            <a:gd name="connsiteX0" fmla="*/ 1053 w 870895"/>
            <a:gd name="connsiteY0" fmla="*/ 5471 h 431210"/>
            <a:gd name="connsiteX1" fmla="*/ 2428 w 870895"/>
            <a:gd name="connsiteY1" fmla="*/ 174604 h 431210"/>
            <a:gd name="connsiteX2" fmla="*/ 285107 w 870895"/>
            <a:gd name="connsiteY2" fmla="*/ 186894 h 431210"/>
            <a:gd name="connsiteX3" fmla="*/ 417475 w 870895"/>
            <a:gd name="connsiteY3" fmla="*/ 431210 h 431210"/>
            <a:gd name="connsiteX4" fmla="*/ 572339 w 870895"/>
            <a:gd name="connsiteY4" fmla="*/ 172342 h 431210"/>
            <a:gd name="connsiteX5" fmla="*/ 850462 w 870895"/>
            <a:gd name="connsiteY5" fmla="*/ 175565 h 431210"/>
            <a:gd name="connsiteX6" fmla="*/ 850461 w 870895"/>
            <a:gd name="connsiteY6" fmla="*/ 0 h 431210"/>
            <a:gd name="connsiteX0" fmla="*/ 1053 w 853166"/>
            <a:gd name="connsiteY0" fmla="*/ 5471 h 431210"/>
            <a:gd name="connsiteX1" fmla="*/ 2428 w 853166"/>
            <a:gd name="connsiteY1" fmla="*/ 174604 h 431210"/>
            <a:gd name="connsiteX2" fmla="*/ 285107 w 853166"/>
            <a:gd name="connsiteY2" fmla="*/ 186894 h 431210"/>
            <a:gd name="connsiteX3" fmla="*/ 417475 w 853166"/>
            <a:gd name="connsiteY3" fmla="*/ 431210 h 431210"/>
            <a:gd name="connsiteX4" fmla="*/ 572339 w 853166"/>
            <a:gd name="connsiteY4" fmla="*/ 172342 h 431210"/>
            <a:gd name="connsiteX5" fmla="*/ 850462 w 853166"/>
            <a:gd name="connsiteY5" fmla="*/ 175565 h 431210"/>
            <a:gd name="connsiteX6" fmla="*/ 850461 w 853166"/>
            <a:gd name="connsiteY6" fmla="*/ 0 h 431210"/>
            <a:gd name="connsiteX0" fmla="*/ 1053 w 853166"/>
            <a:gd name="connsiteY0" fmla="*/ 5471 h 431210"/>
            <a:gd name="connsiteX1" fmla="*/ 2428 w 853166"/>
            <a:gd name="connsiteY1" fmla="*/ 174604 h 431210"/>
            <a:gd name="connsiteX2" fmla="*/ 285107 w 853166"/>
            <a:gd name="connsiteY2" fmla="*/ 186894 h 431210"/>
            <a:gd name="connsiteX3" fmla="*/ 417475 w 853166"/>
            <a:gd name="connsiteY3" fmla="*/ 431210 h 431210"/>
            <a:gd name="connsiteX4" fmla="*/ 572339 w 853166"/>
            <a:gd name="connsiteY4" fmla="*/ 172342 h 431210"/>
            <a:gd name="connsiteX5" fmla="*/ 850462 w 853166"/>
            <a:gd name="connsiteY5" fmla="*/ 175565 h 431210"/>
            <a:gd name="connsiteX6" fmla="*/ 850461 w 853166"/>
            <a:gd name="connsiteY6" fmla="*/ 0 h 431210"/>
            <a:gd name="connsiteX0" fmla="*/ 1053 w 853166"/>
            <a:gd name="connsiteY0" fmla="*/ 5471 h 431210"/>
            <a:gd name="connsiteX1" fmla="*/ 2428 w 853166"/>
            <a:gd name="connsiteY1" fmla="*/ 174604 h 431210"/>
            <a:gd name="connsiteX2" fmla="*/ 285107 w 853166"/>
            <a:gd name="connsiteY2" fmla="*/ 186894 h 431210"/>
            <a:gd name="connsiteX3" fmla="*/ 417475 w 853166"/>
            <a:gd name="connsiteY3" fmla="*/ 431210 h 431210"/>
            <a:gd name="connsiteX4" fmla="*/ 572339 w 853166"/>
            <a:gd name="connsiteY4" fmla="*/ 172342 h 431210"/>
            <a:gd name="connsiteX5" fmla="*/ 850462 w 853166"/>
            <a:gd name="connsiteY5" fmla="*/ 175565 h 431210"/>
            <a:gd name="connsiteX6" fmla="*/ 850461 w 853166"/>
            <a:gd name="connsiteY6" fmla="*/ 0 h 4312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853166" h="431210">
              <a:moveTo>
                <a:pt x="1053" y="5471"/>
              </a:moveTo>
              <a:cubicBezTo>
                <a:pt x="-254" y="2934"/>
                <a:pt x="-875" y="98278"/>
                <a:pt x="2428" y="174604"/>
              </a:cubicBezTo>
              <a:cubicBezTo>
                <a:pt x="113270" y="183333"/>
                <a:pt x="215420" y="171350"/>
                <a:pt x="285107" y="186894"/>
              </a:cubicBezTo>
              <a:lnTo>
                <a:pt x="417475" y="431210"/>
              </a:lnTo>
              <a:lnTo>
                <a:pt x="572339" y="172342"/>
              </a:lnTo>
              <a:cubicBezTo>
                <a:pt x="647576" y="172856"/>
                <a:pt x="850131" y="178744"/>
                <a:pt x="850462" y="175565"/>
              </a:cubicBezTo>
              <a:cubicBezTo>
                <a:pt x="855848" y="104234"/>
                <a:pt x="851741" y="1284"/>
                <a:pt x="850461" y="0"/>
              </a:cubicBezTo>
            </a:path>
          </a:pathLst>
        </a:custGeom>
        <a:noFill xmlns:a="http://schemas.openxmlformats.org/drawingml/2006/main"/>
        <a:ln xmlns:a="http://schemas.openxmlformats.org/drawingml/2006/main" w="5080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0.4874</cdr:x>
      <cdr:y>0.71383</cdr:y>
    </cdr:from>
    <cdr:to>
      <cdr:x>0.54949</cdr:x>
      <cdr:y>0.76088</cdr:y>
    </cdr:to>
    <cdr:sp macro="" textlink="">
      <cdr:nvSpPr>
        <cdr:cNvPr id="84" name="Freihandform 83"/>
        <cdr:cNvSpPr/>
      </cdr:nvSpPr>
      <cdr:spPr>
        <a:xfrm xmlns:a="http://schemas.openxmlformats.org/drawingml/2006/main">
          <a:off x="6696896" y="6525660"/>
          <a:ext cx="853166" cy="430161"/>
        </a:xfrm>
        <a:custGeom xmlns:a="http://schemas.openxmlformats.org/drawingml/2006/main">
          <a:avLst/>
          <a:gdLst>
            <a:gd name="connsiteX0" fmla="*/ 0 w 853965"/>
            <a:gd name="connsiteY0" fmla="*/ 0 h 1915948"/>
            <a:gd name="connsiteX1" fmla="*/ 437931 w 853965"/>
            <a:gd name="connsiteY1" fmla="*/ 1915948 h 1915948"/>
            <a:gd name="connsiteX2" fmla="*/ 853965 w 853965"/>
            <a:gd name="connsiteY2" fmla="*/ 0 h 1915948"/>
            <a:gd name="connsiteX0" fmla="*/ 0 w 466819"/>
            <a:gd name="connsiteY0" fmla="*/ 1646903 h 1915948"/>
            <a:gd name="connsiteX1" fmla="*/ 50785 w 466819"/>
            <a:gd name="connsiteY1" fmla="*/ 1915948 h 1915948"/>
            <a:gd name="connsiteX2" fmla="*/ 466819 w 466819"/>
            <a:gd name="connsiteY2" fmla="*/ 0 h 1915948"/>
            <a:gd name="connsiteX0" fmla="*/ 10914 w 477733"/>
            <a:gd name="connsiteY0" fmla="*/ 1646903 h 1915948"/>
            <a:gd name="connsiteX1" fmla="*/ 0 w 477733"/>
            <a:gd name="connsiteY1" fmla="*/ 1628609 h 1915948"/>
            <a:gd name="connsiteX2" fmla="*/ 61699 w 477733"/>
            <a:gd name="connsiteY2" fmla="*/ 1915948 h 1915948"/>
            <a:gd name="connsiteX3" fmla="*/ 477733 w 477733"/>
            <a:gd name="connsiteY3" fmla="*/ 0 h 1915948"/>
            <a:gd name="connsiteX0" fmla="*/ 244430 w 711249"/>
            <a:gd name="connsiteY0" fmla="*/ 1646903 h 1915948"/>
            <a:gd name="connsiteX1" fmla="*/ 0 w 711249"/>
            <a:gd name="connsiteY1" fmla="*/ 1650117 h 1915948"/>
            <a:gd name="connsiteX2" fmla="*/ 295215 w 711249"/>
            <a:gd name="connsiteY2" fmla="*/ 1915948 h 1915948"/>
            <a:gd name="connsiteX3" fmla="*/ 711249 w 711249"/>
            <a:gd name="connsiteY3" fmla="*/ 0 h 1915948"/>
            <a:gd name="connsiteX0" fmla="*/ 0 w 712625"/>
            <a:gd name="connsiteY0" fmla="*/ 1499419 h 1915948"/>
            <a:gd name="connsiteX1" fmla="*/ 1376 w 712625"/>
            <a:gd name="connsiteY1" fmla="*/ 1650117 h 1915948"/>
            <a:gd name="connsiteX2" fmla="*/ 296591 w 712625"/>
            <a:gd name="connsiteY2" fmla="*/ 1915948 h 1915948"/>
            <a:gd name="connsiteX3" fmla="*/ 712625 w 712625"/>
            <a:gd name="connsiteY3" fmla="*/ 0 h 1915948"/>
            <a:gd name="connsiteX0" fmla="*/ 0 w 712625"/>
            <a:gd name="connsiteY0" fmla="*/ 1499419 h 1915948"/>
            <a:gd name="connsiteX1" fmla="*/ 155005 w 712625"/>
            <a:gd name="connsiteY1" fmla="*/ 1656262 h 1915948"/>
            <a:gd name="connsiteX2" fmla="*/ 296591 w 712625"/>
            <a:gd name="connsiteY2" fmla="*/ 1915948 h 1915948"/>
            <a:gd name="connsiteX3" fmla="*/ 712625 w 712625"/>
            <a:gd name="connsiteY3" fmla="*/ 0 h 1915948"/>
            <a:gd name="connsiteX0" fmla="*/ 0 w 709552"/>
            <a:gd name="connsiteY0" fmla="*/ 1625395 h 1915948"/>
            <a:gd name="connsiteX1" fmla="*/ 151932 w 709552"/>
            <a:gd name="connsiteY1" fmla="*/ 1656262 h 1915948"/>
            <a:gd name="connsiteX2" fmla="*/ 293518 w 709552"/>
            <a:gd name="connsiteY2" fmla="*/ 1915948 h 1915948"/>
            <a:gd name="connsiteX3" fmla="*/ 709552 w 709552"/>
            <a:gd name="connsiteY3" fmla="*/ 0 h 1915948"/>
            <a:gd name="connsiteX0" fmla="*/ 0 w 709552"/>
            <a:gd name="connsiteY0" fmla="*/ 1625395 h 1915948"/>
            <a:gd name="connsiteX1" fmla="*/ 155005 w 709552"/>
            <a:gd name="connsiteY1" fmla="*/ 1677770 h 1915948"/>
            <a:gd name="connsiteX2" fmla="*/ 293518 w 709552"/>
            <a:gd name="connsiteY2" fmla="*/ 1915948 h 1915948"/>
            <a:gd name="connsiteX3" fmla="*/ 709552 w 709552"/>
            <a:gd name="connsiteY3" fmla="*/ 0 h 1915948"/>
            <a:gd name="connsiteX0" fmla="*/ 0 w 709552"/>
            <a:gd name="connsiteY0" fmla="*/ 1640758 h 1915948"/>
            <a:gd name="connsiteX1" fmla="*/ 155005 w 709552"/>
            <a:gd name="connsiteY1" fmla="*/ 1677770 h 1915948"/>
            <a:gd name="connsiteX2" fmla="*/ 293518 w 709552"/>
            <a:gd name="connsiteY2" fmla="*/ 1915948 h 1915948"/>
            <a:gd name="connsiteX3" fmla="*/ 709552 w 709552"/>
            <a:gd name="connsiteY3" fmla="*/ 0 h 1915948"/>
            <a:gd name="connsiteX0" fmla="*/ 0 w 844746"/>
            <a:gd name="connsiteY0" fmla="*/ 1634613 h 1915948"/>
            <a:gd name="connsiteX1" fmla="*/ 290199 w 844746"/>
            <a:gd name="connsiteY1" fmla="*/ 1677770 h 1915948"/>
            <a:gd name="connsiteX2" fmla="*/ 428712 w 844746"/>
            <a:gd name="connsiteY2" fmla="*/ 1915948 h 1915948"/>
            <a:gd name="connsiteX3" fmla="*/ 844746 w 844746"/>
            <a:gd name="connsiteY3" fmla="*/ 0 h 1915948"/>
            <a:gd name="connsiteX0" fmla="*/ 7757 w 852503"/>
            <a:gd name="connsiteY0" fmla="*/ 1634613 h 1915948"/>
            <a:gd name="connsiteX1" fmla="*/ 297956 w 852503"/>
            <a:gd name="connsiteY1" fmla="*/ 1677770 h 1915948"/>
            <a:gd name="connsiteX2" fmla="*/ 436469 w 852503"/>
            <a:gd name="connsiteY2" fmla="*/ 1915948 h 1915948"/>
            <a:gd name="connsiteX3" fmla="*/ 852503 w 852503"/>
            <a:gd name="connsiteY3" fmla="*/ 0 h 1915948"/>
            <a:gd name="connsiteX0" fmla="*/ 8004 w 852750"/>
            <a:gd name="connsiteY0" fmla="*/ 1634613 h 1915948"/>
            <a:gd name="connsiteX1" fmla="*/ 285913 w 852750"/>
            <a:gd name="connsiteY1" fmla="*/ 1668552 h 1915948"/>
            <a:gd name="connsiteX2" fmla="*/ 436716 w 852750"/>
            <a:gd name="connsiteY2" fmla="*/ 1915948 h 1915948"/>
            <a:gd name="connsiteX3" fmla="*/ 852750 w 852750"/>
            <a:gd name="connsiteY3" fmla="*/ 0 h 1915948"/>
            <a:gd name="connsiteX0" fmla="*/ 26823 w 871569"/>
            <a:gd name="connsiteY0" fmla="*/ 1634613 h 1915948"/>
            <a:gd name="connsiteX1" fmla="*/ 18981 w 871569"/>
            <a:gd name="connsiteY1" fmla="*/ 1619392 h 1915948"/>
            <a:gd name="connsiteX2" fmla="*/ 304732 w 871569"/>
            <a:gd name="connsiteY2" fmla="*/ 1668552 h 1915948"/>
            <a:gd name="connsiteX3" fmla="*/ 455535 w 871569"/>
            <a:gd name="connsiteY3" fmla="*/ 1915948 h 1915948"/>
            <a:gd name="connsiteX4" fmla="*/ 871569 w 871569"/>
            <a:gd name="connsiteY4" fmla="*/ 0 h 1915948"/>
            <a:gd name="connsiteX0" fmla="*/ 17682 w 862428"/>
            <a:gd name="connsiteY0" fmla="*/ 1634613 h 1915948"/>
            <a:gd name="connsiteX1" fmla="*/ 22130 w 862428"/>
            <a:gd name="connsiteY1" fmla="*/ 1785311 h 1915948"/>
            <a:gd name="connsiteX2" fmla="*/ 295591 w 862428"/>
            <a:gd name="connsiteY2" fmla="*/ 1668552 h 1915948"/>
            <a:gd name="connsiteX3" fmla="*/ 446394 w 862428"/>
            <a:gd name="connsiteY3" fmla="*/ 1915948 h 1915948"/>
            <a:gd name="connsiteX4" fmla="*/ 862428 w 862428"/>
            <a:gd name="connsiteY4" fmla="*/ 0 h 1915948"/>
            <a:gd name="connsiteX0" fmla="*/ 13521 w 864412"/>
            <a:gd name="connsiteY0" fmla="*/ 1487129 h 1915948"/>
            <a:gd name="connsiteX1" fmla="*/ 24114 w 864412"/>
            <a:gd name="connsiteY1" fmla="*/ 1785311 h 1915948"/>
            <a:gd name="connsiteX2" fmla="*/ 297575 w 864412"/>
            <a:gd name="connsiteY2" fmla="*/ 1668552 h 1915948"/>
            <a:gd name="connsiteX3" fmla="*/ 448378 w 864412"/>
            <a:gd name="connsiteY3" fmla="*/ 1915948 h 1915948"/>
            <a:gd name="connsiteX4" fmla="*/ 864412 w 864412"/>
            <a:gd name="connsiteY4" fmla="*/ 0 h 1915948"/>
            <a:gd name="connsiteX0" fmla="*/ 9734 w 860625"/>
            <a:gd name="connsiteY0" fmla="*/ 1487129 h 1915948"/>
            <a:gd name="connsiteX1" fmla="*/ 26472 w 860625"/>
            <a:gd name="connsiteY1" fmla="*/ 1656262 h 1915948"/>
            <a:gd name="connsiteX2" fmla="*/ 293788 w 860625"/>
            <a:gd name="connsiteY2" fmla="*/ 1668552 h 1915948"/>
            <a:gd name="connsiteX3" fmla="*/ 444591 w 860625"/>
            <a:gd name="connsiteY3" fmla="*/ 1915948 h 1915948"/>
            <a:gd name="connsiteX4" fmla="*/ 860625 w 860625"/>
            <a:gd name="connsiteY4" fmla="*/ 0 h 1915948"/>
            <a:gd name="connsiteX0" fmla="*/ 49806 w 900697"/>
            <a:gd name="connsiteY0" fmla="*/ 1487129 h 1915948"/>
            <a:gd name="connsiteX1" fmla="*/ 66544 w 900697"/>
            <a:gd name="connsiteY1" fmla="*/ 1656262 h 1915948"/>
            <a:gd name="connsiteX2" fmla="*/ 333860 w 900697"/>
            <a:gd name="connsiteY2" fmla="*/ 1668552 h 1915948"/>
            <a:gd name="connsiteX3" fmla="*/ 484663 w 900697"/>
            <a:gd name="connsiteY3" fmla="*/ 1915948 h 1915948"/>
            <a:gd name="connsiteX4" fmla="*/ 900697 w 900697"/>
            <a:gd name="connsiteY4" fmla="*/ 0 h 1915948"/>
            <a:gd name="connsiteX0" fmla="*/ 49806 w 900697"/>
            <a:gd name="connsiteY0" fmla="*/ 1487129 h 1915948"/>
            <a:gd name="connsiteX1" fmla="*/ 66544 w 900697"/>
            <a:gd name="connsiteY1" fmla="*/ 1656262 h 1915948"/>
            <a:gd name="connsiteX2" fmla="*/ 333860 w 900697"/>
            <a:gd name="connsiteY2" fmla="*/ 1668552 h 1915948"/>
            <a:gd name="connsiteX3" fmla="*/ 484663 w 900697"/>
            <a:gd name="connsiteY3" fmla="*/ 1915948 h 1915948"/>
            <a:gd name="connsiteX4" fmla="*/ 900697 w 900697"/>
            <a:gd name="connsiteY4" fmla="*/ 0 h 1915948"/>
            <a:gd name="connsiteX0" fmla="*/ 82 w 850973"/>
            <a:gd name="connsiteY0" fmla="*/ 1487129 h 1915948"/>
            <a:gd name="connsiteX1" fmla="*/ 16820 w 850973"/>
            <a:gd name="connsiteY1" fmla="*/ 1656262 h 1915948"/>
            <a:gd name="connsiteX2" fmla="*/ 284136 w 850973"/>
            <a:gd name="connsiteY2" fmla="*/ 1668552 h 1915948"/>
            <a:gd name="connsiteX3" fmla="*/ 434939 w 850973"/>
            <a:gd name="connsiteY3" fmla="*/ 1915948 h 1915948"/>
            <a:gd name="connsiteX4" fmla="*/ 850973 w 850973"/>
            <a:gd name="connsiteY4" fmla="*/ 0 h 1915948"/>
            <a:gd name="connsiteX0" fmla="*/ 1053 w 851944"/>
            <a:gd name="connsiteY0" fmla="*/ 1487129 h 1915948"/>
            <a:gd name="connsiteX1" fmla="*/ 2428 w 851944"/>
            <a:gd name="connsiteY1" fmla="*/ 1656262 h 1915948"/>
            <a:gd name="connsiteX2" fmla="*/ 285107 w 851944"/>
            <a:gd name="connsiteY2" fmla="*/ 1668552 h 1915948"/>
            <a:gd name="connsiteX3" fmla="*/ 435910 w 851944"/>
            <a:gd name="connsiteY3" fmla="*/ 1915948 h 1915948"/>
            <a:gd name="connsiteX4" fmla="*/ 851944 w 851944"/>
            <a:gd name="connsiteY4" fmla="*/ 0 h 1915948"/>
            <a:gd name="connsiteX0" fmla="*/ 1053 w 851944"/>
            <a:gd name="connsiteY0" fmla="*/ 1487129 h 1912868"/>
            <a:gd name="connsiteX1" fmla="*/ 2428 w 851944"/>
            <a:gd name="connsiteY1" fmla="*/ 1656262 h 1912868"/>
            <a:gd name="connsiteX2" fmla="*/ 285107 w 851944"/>
            <a:gd name="connsiteY2" fmla="*/ 1668552 h 1912868"/>
            <a:gd name="connsiteX3" fmla="*/ 417475 w 851944"/>
            <a:gd name="connsiteY3" fmla="*/ 1912868 h 1912868"/>
            <a:gd name="connsiteX4" fmla="*/ 851944 w 851944"/>
            <a:gd name="connsiteY4" fmla="*/ 0 h 1912868"/>
            <a:gd name="connsiteX0" fmla="*/ 1053 w 572339"/>
            <a:gd name="connsiteY0" fmla="*/ 50 h 425789"/>
            <a:gd name="connsiteX1" fmla="*/ 2428 w 572339"/>
            <a:gd name="connsiteY1" fmla="*/ 169183 h 425789"/>
            <a:gd name="connsiteX2" fmla="*/ 285107 w 572339"/>
            <a:gd name="connsiteY2" fmla="*/ 181473 h 425789"/>
            <a:gd name="connsiteX3" fmla="*/ 417475 w 572339"/>
            <a:gd name="connsiteY3" fmla="*/ 425789 h 425789"/>
            <a:gd name="connsiteX4" fmla="*/ 572339 w 572339"/>
            <a:gd name="connsiteY4" fmla="*/ 166921 h 425789"/>
            <a:gd name="connsiteX0" fmla="*/ 1053 w 584277"/>
            <a:gd name="connsiteY0" fmla="*/ 50 h 425789"/>
            <a:gd name="connsiteX1" fmla="*/ 2428 w 584277"/>
            <a:gd name="connsiteY1" fmla="*/ 169183 h 425789"/>
            <a:gd name="connsiteX2" fmla="*/ 285107 w 584277"/>
            <a:gd name="connsiteY2" fmla="*/ 181473 h 425789"/>
            <a:gd name="connsiteX3" fmla="*/ 417475 w 584277"/>
            <a:gd name="connsiteY3" fmla="*/ 425789 h 425789"/>
            <a:gd name="connsiteX4" fmla="*/ 572339 w 584277"/>
            <a:gd name="connsiteY4" fmla="*/ 166921 h 425789"/>
            <a:gd name="connsiteX5" fmla="*/ 573930 w 584277"/>
            <a:gd name="connsiteY5" fmla="*/ 151663 h 425789"/>
            <a:gd name="connsiteX0" fmla="*/ 1053 w 850462"/>
            <a:gd name="connsiteY0" fmla="*/ 50 h 425789"/>
            <a:gd name="connsiteX1" fmla="*/ 2428 w 850462"/>
            <a:gd name="connsiteY1" fmla="*/ 169183 h 425789"/>
            <a:gd name="connsiteX2" fmla="*/ 285107 w 850462"/>
            <a:gd name="connsiteY2" fmla="*/ 181473 h 425789"/>
            <a:gd name="connsiteX3" fmla="*/ 417475 w 850462"/>
            <a:gd name="connsiteY3" fmla="*/ 425789 h 425789"/>
            <a:gd name="connsiteX4" fmla="*/ 572339 w 850462"/>
            <a:gd name="connsiteY4" fmla="*/ 166921 h 425789"/>
            <a:gd name="connsiteX5" fmla="*/ 850462 w 850462"/>
            <a:gd name="connsiteY5" fmla="*/ 170144 h 425789"/>
            <a:gd name="connsiteX0" fmla="*/ 1053 w 869381"/>
            <a:gd name="connsiteY0" fmla="*/ 50 h 425789"/>
            <a:gd name="connsiteX1" fmla="*/ 2428 w 869381"/>
            <a:gd name="connsiteY1" fmla="*/ 169183 h 425789"/>
            <a:gd name="connsiteX2" fmla="*/ 285107 w 869381"/>
            <a:gd name="connsiteY2" fmla="*/ 181473 h 425789"/>
            <a:gd name="connsiteX3" fmla="*/ 417475 w 869381"/>
            <a:gd name="connsiteY3" fmla="*/ 425789 h 425789"/>
            <a:gd name="connsiteX4" fmla="*/ 572339 w 869381"/>
            <a:gd name="connsiteY4" fmla="*/ 166921 h 425789"/>
            <a:gd name="connsiteX5" fmla="*/ 850462 w 869381"/>
            <a:gd name="connsiteY5" fmla="*/ 170144 h 425789"/>
            <a:gd name="connsiteX6" fmla="*/ 844316 w 869381"/>
            <a:gd name="connsiteY6" fmla="*/ 163983 h 425789"/>
            <a:gd name="connsiteX0" fmla="*/ 1053 w 870895"/>
            <a:gd name="connsiteY0" fmla="*/ 5471 h 431210"/>
            <a:gd name="connsiteX1" fmla="*/ 2428 w 870895"/>
            <a:gd name="connsiteY1" fmla="*/ 174604 h 431210"/>
            <a:gd name="connsiteX2" fmla="*/ 285107 w 870895"/>
            <a:gd name="connsiteY2" fmla="*/ 186894 h 431210"/>
            <a:gd name="connsiteX3" fmla="*/ 417475 w 870895"/>
            <a:gd name="connsiteY3" fmla="*/ 431210 h 431210"/>
            <a:gd name="connsiteX4" fmla="*/ 572339 w 870895"/>
            <a:gd name="connsiteY4" fmla="*/ 172342 h 431210"/>
            <a:gd name="connsiteX5" fmla="*/ 850462 w 870895"/>
            <a:gd name="connsiteY5" fmla="*/ 175565 h 431210"/>
            <a:gd name="connsiteX6" fmla="*/ 850461 w 870895"/>
            <a:gd name="connsiteY6" fmla="*/ 0 h 431210"/>
            <a:gd name="connsiteX0" fmla="*/ 1053 w 853166"/>
            <a:gd name="connsiteY0" fmla="*/ 5471 h 431210"/>
            <a:gd name="connsiteX1" fmla="*/ 2428 w 853166"/>
            <a:gd name="connsiteY1" fmla="*/ 174604 h 431210"/>
            <a:gd name="connsiteX2" fmla="*/ 285107 w 853166"/>
            <a:gd name="connsiteY2" fmla="*/ 186894 h 431210"/>
            <a:gd name="connsiteX3" fmla="*/ 417475 w 853166"/>
            <a:gd name="connsiteY3" fmla="*/ 431210 h 431210"/>
            <a:gd name="connsiteX4" fmla="*/ 572339 w 853166"/>
            <a:gd name="connsiteY4" fmla="*/ 172342 h 431210"/>
            <a:gd name="connsiteX5" fmla="*/ 850462 w 853166"/>
            <a:gd name="connsiteY5" fmla="*/ 175565 h 431210"/>
            <a:gd name="connsiteX6" fmla="*/ 850461 w 853166"/>
            <a:gd name="connsiteY6" fmla="*/ 0 h 431210"/>
            <a:gd name="connsiteX0" fmla="*/ 1053 w 853166"/>
            <a:gd name="connsiteY0" fmla="*/ 5471 h 431210"/>
            <a:gd name="connsiteX1" fmla="*/ 2428 w 853166"/>
            <a:gd name="connsiteY1" fmla="*/ 174604 h 431210"/>
            <a:gd name="connsiteX2" fmla="*/ 285107 w 853166"/>
            <a:gd name="connsiteY2" fmla="*/ 186894 h 431210"/>
            <a:gd name="connsiteX3" fmla="*/ 417475 w 853166"/>
            <a:gd name="connsiteY3" fmla="*/ 431210 h 431210"/>
            <a:gd name="connsiteX4" fmla="*/ 572339 w 853166"/>
            <a:gd name="connsiteY4" fmla="*/ 172342 h 431210"/>
            <a:gd name="connsiteX5" fmla="*/ 850462 w 853166"/>
            <a:gd name="connsiteY5" fmla="*/ 175565 h 431210"/>
            <a:gd name="connsiteX6" fmla="*/ 850461 w 853166"/>
            <a:gd name="connsiteY6" fmla="*/ 0 h 431210"/>
            <a:gd name="connsiteX0" fmla="*/ 1053 w 853166"/>
            <a:gd name="connsiteY0" fmla="*/ 5471 h 431210"/>
            <a:gd name="connsiteX1" fmla="*/ 2428 w 853166"/>
            <a:gd name="connsiteY1" fmla="*/ 174604 h 431210"/>
            <a:gd name="connsiteX2" fmla="*/ 285107 w 853166"/>
            <a:gd name="connsiteY2" fmla="*/ 186894 h 431210"/>
            <a:gd name="connsiteX3" fmla="*/ 417475 w 853166"/>
            <a:gd name="connsiteY3" fmla="*/ 431210 h 431210"/>
            <a:gd name="connsiteX4" fmla="*/ 572339 w 853166"/>
            <a:gd name="connsiteY4" fmla="*/ 172342 h 431210"/>
            <a:gd name="connsiteX5" fmla="*/ 850462 w 853166"/>
            <a:gd name="connsiteY5" fmla="*/ 175565 h 431210"/>
            <a:gd name="connsiteX6" fmla="*/ 850461 w 853166"/>
            <a:gd name="connsiteY6" fmla="*/ 0 h 4312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853166" h="431210">
              <a:moveTo>
                <a:pt x="1053" y="5471"/>
              </a:moveTo>
              <a:cubicBezTo>
                <a:pt x="-254" y="2934"/>
                <a:pt x="-875" y="98278"/>
                <a:pt x="2428" y="174604"/>
              </a:cubicBezTo>
              <a:cubicBezTo>
                <a:pt x="113270" y="183333"/>
                <a:pt x="215420" y="171350"/>
                <a:pt x="285107" y="186894"/>
              </a:cubicBezTo>
              <a:lnTo>
                <a:pt x="417475" y="431210"/>
              </a:lnTo>
              <a:lnTo>
                <a:pt x="572339" y="172342"/>
              </a:lnTo>
              <a:cubicBezTo>
                <a:pt x="647576" y="172856"/>
                <a:pt x="850131" y="178744"/>
                <a:pt x="850462" y="175565"/>
              </a:cubicBezTo>
              <a:cubicBezTo>
                <a:pt x="855848" y="104234"/>
                <a:pt x="851741" y="1284"/>
                <a:pt x="850461" y="0"/>
              </a:cubicBezTo>
            </a:path>
          </a:pathLst>
        </a:custGeom>
        <a:noFill xmlns:a="http://schemas.openxmlformats.org/drawingml/2006/main"/>
        <a:ln xmlns:a="http://schemas.openxmlformats.org/drawingml/2006/main" w="5080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0.55828</cdr:x>
      <cdr:y>0.71383</cdr:y>
    </cdr:from>
    <cdr:to>
      <cdr:x>0.62037</cdr:x>
      <cdr:y>0.76088</cdr:y>
    </cdr:to>
    <cdr:sp macro="" textlink="">
      <cdr:nvSpPr>
        <cdr:cNvPr id="85" name="Freihandform 84"/>
        <cdr:cNvSpPr/>
      </cdr:nvSpPr>
      <cdr:spPr>
        <a:xfrm xmlns:a="http://schemas.openxmlformats.org/drawingml/2006/main">
          <a:off x="7670800" y="6525660"/>
          <a:ext cx="853166" cy="430161"/>
        </a:xfrm>
        <a:custGeom xmlns:a="http://schemas.openxmlformats.org/drawingml/2006/main">
          <a:avLst/>
          <a:gdLst>
            <a:gd name="connsiteX0" fmla="*/ 0 w 853965"/>
            <a:gd name="connsiteY0" fmla="*/ 0 h 1915948"/>
            <a:gd name="connsiteX1" fmla="*/ 437931 w 853965"/>
            <a:gd name="connsiteY1" fmla="*/ 1915948 h 1915948"/>
            <a:gd name="connsiteX2" fmla="*/ 853965 w 853965"/>
            <a:gd name="connsiteY2" fmla="*/ 0 h 1915948"/>
            <a:gd name="connsiteX0" fmla="*/ 0 w 466819"/>
            <a:gd name="connsiteY0" fmla="*/ 1646903 h 1915948"/>
            <a:gd name="connsiteX1" fmla="*/ 50785 w 466819"/>
            <a:gd name="connsiteY1" fmla="*/ 1915948 h 1915948"/>
            <a:gd name="connsiteX2" fmla="*/ 466819 w 466819"/>
            <a:gd name="connsiteY2" fmla="*/ 0 h 1915948"/>
            <a:gd name="connsiteX0" fmla="*/ 10914 w 477733"/>
            <a:gd name="connsiteY0" fmla="*/ 1646903 h 1915948"/>
            <a:gd name="connsiteX1" fmla="*/ 0 w 477733"/>
            <a:gd name="connsiteY1" fmla="*/ 1628609 h 1915948"/>
            <a:gd name="connsiteX2" fmla="*/ 61699 w 477733"/>
            <a:gd name="connsiteY2" fmla="*/ 1915948 h 1915948"/>
            <a:gd name="connsiteX3" fmla="*/ 477733 w 477733"/>
            <a:gd name="connsiteY3" fmla="*/ 0 h 1915948"/>
            <a:gd name="connsiteX0" fmla="*/ 244430 w 711249"/>
            <a:gd name="connsiteY0" fmla="*/ 1646903 h 1915948"/>
            <a:gd name="connsiteX1" fmla="*/ 0 w 711249"/>
            <a:gd name="connsiteY1" fmla="*/ 1650117 h 1915948"/>
            <a:gd name="connsiteX2" fmla="*/ 295215 w 711249"/>
            <a:gd name="connsiteY2" fmla="*/ 1915948 h 1915948"/>
            <a:gd name="connsiteX3" fmla="*/ 711249 w 711249"/>
            <a:gd name="connsiteY3" fmla="*/ 0 h 1915948"/>
            <a:gd name="connsiteX0" fmla="*/ 0 w 712625"/>
            <a:gd name="connsiteY0" fmla="*/ 1499419 h 1915948"/>
            <a:gd name="connsiteX1" fmla="*/ 1376 w 712625"/>
            <a:gd name="connsiteY1" fmla="*/ 1650117 h 1915948"/>
            <a:gd name="connsiteX2" fmla="*/ 296591 w 712625"/>
            <a:gd name="connsiteY2" fmla="*/ 1915948 h 1915948"/>
            <a:gd name="connsiteX3" fmla="*/ 712625 w 712625"/>
            <a:gd name="connsiteY3" fmla="*/ 0 h 1915948"/>
            <a:gd name="connsiteX0" fmla="*/ 0 w 712625"/>
            <a:gd name="connsiteY0" fmla="*/ 1499419 h 1915948"/>
            <a:gd name="connsiteX1" fmla="*/ 155005 w 712625"/>
            <a:gd name="connsiteY1" fmla="*/ 1656262 h 1915948"/>
            <a:gd name="connsiteX2" fmla="*/ 296591 w 712625"/>
            <a:gd name="connsiteY2" fmla="*/ 1915948 h 1915948"/>
            <a:gd name="connsiteX3" fmla="*/ 712625 w 712625"/>
            <a:gd name="connsiteY3" fmla="*/ 0 h 1915948"/>
            <a:gd name="connsiteX0" fmla="*/ 0 w 709552"/>
            <a:gd name="connsiteY0" fmla="*/ 1625395 h 1915948"/>
            <a:gd name="connsiteX1" fmla="*/ 151932 w 709552"/>
            <a:gd name="connsiteY1" fmla="*/ 1656262 h 1915948"/>
            <a:gd name="connsiteX2" fmla="*/ 293518 w 709552"/>
            <a:gd name="connsiteY2" fmla="*/ 1915948 h 1915948"/>
            <a:gd name="connsiteX3" fmla="*/ 709552 w 709552"/>
            <a:gd name="connsiteY3" fmla="*/ 0 h 1915948"/>
            <a:gd name="connsiteX0" fmla="*/ 0 w 709552"/>
            <a:gd name="connsiteY0" fmla="*/ 1625395 h 1915948"/>
            <a:gd name="connsiteX1" fmla="*/ 155005 w 709552"/>
            <a:gd name="connsiteY1" fmla="*/ 1677770 h 1915948"/>
            <a:gd name="connsiteX2" fmla="*/ 293518 w 709552"/>
            <a:gd name="connsiteY2" fmla="*/ 1915948 h 1915948"/>
            <a:gd name="connsiteX3" fmla="*/ 709552 w 709552"/>
            <a:gd name="connsiteY3" fmla="*/ 0 h 1915948"/>
            <a:gd name="connsiteX0" fmla="*/ 0 w 709552"/>
            <a:gd name="connsiteY0" fmla="*/ 1640758 h 1915948"/>
            <a:gd name="connsiteX1" fmla="*/ 155005 w 709552"/>
            <a:gd name="connsiteY1" fmla="*/ 1677770 h 1915948"/>
            <a:gd name="connsiteX2" fmla="*/ 293518 w 709552"/>
            <a:gd name="connsiteY2" fmla="*/ 1915948 h 1915948"/>
            <a:gd name="connsiteX3" fmla="*/ 709552 w 709552"/>
            <a:gd name="connsiteY3" fmla="*/ 0 h 1915948"/>
            <a:gd name="connsiteX0" fmla="*/ 0 w 844746"/>
            <a:gd name="connsiteY0" fmla="*/ 1634613 h 1915948"/>
            <a:gd name="connsiteX1" fmla="*/ 290199 w 844746"/>
            <a:gd name="connsiteY1" fmla="*/ 1677770 h 1915948"/>
            <a:gd name="connsiteX2" fmla="*/ 428712 w 844746"/>
            <a:gd name="connsiteY2" fmla="*/ 1915948 h 1915948"/>
            <a:gd name="connsiteX3" fmla="*/ 844746 w 844746"/>
            <a:gd name="connsiteY3" fmla="*/ 0 h 1915948"/>
            <a:gd name="connsiteX0" fmla="*/ 7757 w 852503"/>
            <a:gd name="connsiteY0" fmla="*/ 1634613 h 1915948"/>
            <a:gd name="connsiteX1" fmla="*/ 297956 w 852503"/>
            <a:gd name="connsiteY1" fmla="*/ 1677770 h 1915948"/>
            <a:gd name="connsiteX2" fmla="*/ 436469 w 852503"/>
            <a:gd name="connsiteY2" fmla="*/ 1915948 h 1915948"/>
            <a:gd name="connsiteX3" fmla="*/ 852503 w 852503"/>
            <a:gd name="connsiteY3" fmla="*/ 0 h 1915948"/>
            <a:gd name="connsiteX0" fmla="*/ 8004 w 852750"/>
            <a:gd name="connsiteY0" fmla="*/ 1634613 h 1915948"/>
            <a:gd name="connsiteX1" fmla="*/ 285913 w 852750"/>
            <a:gd name="connsiteY1" fmla="*/ 1668552 h 1915948"/>
            <a:gd name="connsiteX2" fmla="*/ 436716 w 852750"/>
            <a:gd name="connsiteY2" fmla="*/ 1915948 h 1915948"/>
            <a:gd name="connsiteX3" fmla="*/ 852750 w 852750"/>
            <a:gd name="connsiteY3" fmla="*/ 0 h 1915948"/>
            <a:gd name="connsiteX0" fmla="*/ 26823 w 871569"/>
            <a:gd name="connsiteY0" fmla="*/ 1634613 h 1915948"/>
            <a:gd name="connsiteX1" fmla="*/ 18981 w 871569"/>
            <a:gd name="connsiteY1" fmla="*/ 1619392 h 1915948"/>
            <a:gd name="connsiteX2" fmla="*/ 304732 w 871569"/>
            <a:gd name="connsiteY2" fmla="*/ 1668552 h 1915948"/>
            <a:gd name="connsiteX3" fmla="*/ 455535 w 871569"/>
            <a:gd name="connsiteY3" fmla="*/ 1915948 h 1915948"/>
            <a:gd name="connsiteX4" fmla="*/ 871569 w 871569"/>
            <a:gd name="connsiteY4" fmla="*/ 0 h 1915948"/>
            <a:gd name="connsiteX0" fmla="*/ 17682 w 862428"/>
            <a:gd name="connsiteY0" fmla="*/ 1634613 h 1915948"/>
            <a:gd name="connsiteX1" fmla="*/ 22130 w 862428"/>
            <a:gd name="connsiteY1" fmla="*/ 1785311 h 1915948"/>
            <a:gd name="connsiteX2" fmla="*/ 295591 w 862428"/>
            <a:gd name="connsiteY2" fmla="*/ 1668552 h 1915948"/>
            <a:gd name="connsiteX3" fmla="*/ 446394 w 862428"/>
            <a:gd name="connsiteY3" fmla="*/ 1915948 h 1915948"/>
            <a:gd name="connsiteX4" fmla="*/ 862428 w 862428"/>
            <a:gd name="connsiteY4" fmla="*/ 0 h 1915948"/>
            <a:gd name="connsiteX0" fmla="*/ 13521 w 864412"/>
            <a:gd name="connsiteY0" fmla="*/ 1487129 h 1915948"/>
            <a:gd name="connsiteX1" fmla="*/ 24114 w 864412"/>
            <a:gd name="connsiteY1" fmla="*/ 1785311 h 1915948"/>
            <a:gd name="connsiteX2" fmla="*/ 297575 w 864412"/>
            <a:gd name="connsiteY2" fmla="*/ 1668552 h 1915948"/>
            <a:gd name="connsiteX3" fmla="*/ 448378 w 864412"/>
            <a:gd name="connsiteY3" fmla="*/ 1915948 h 1915948"/>
            <a:gd name="connsiteX4" fmla="*/ 864412 w 864412"/>
            <a:gd name="connsiteY4" fmla="*/ 0 h 1915948"/>
            <a:gd name="connsiteX0" fmla="*/ 9734 w 860625"/>
            <a:gd name="connsiteY0" fmla="*/ 1487129 h 1915948"/>
            <a:gd name="connsiteX1" fmla="*/ 26472 w 860625"/>
            <a:gd name="connsiteY1" fmla="*/ 1656262 h 1915948"/>
            <a:gd name="connsiteX2" fmla="*/ 293788 w 860625"/>
            <a:gd name="connsiteY2" fmla="*/ 1668552 h 1915948"/>
            <a:gd name="connsiteX3" fmla="*/ 444591 w 860625"/>
            <a:gd name="connsiteY3" fmla="*/ 1915948 h 1915948"/>
            <a:gd name="connsiteX4" fmla="*/ 860625 w 860625"/>
            <a:gd name="connsiteY4" fmla="*/ 0 h 1915948"/>
            <a:gd name="connsiteX0" fmla="*/ 49806 w 900697"/>
            <a:gd name="connsiteY0" fmla="*/ 1487129 h 1915948"/>
            <a:gd name="connsiteX1" fmla="*/ 66544 w 900697"/>
            <a:gd name="connsiteY1" fmla="*/ 1656262 h 1915948"/>
            <a:gd name="connsiteX2" fmla="*/ 333860 w 900697"/>
            <a:gd name="connsiteY2" fmla="*/ 1668552 h 1915948"/>
            <a:gd name="connsiteX3" fmla="*/ 484663 w 900697"/>
            <a:gd name="connsiteY3" fmla="*/ 1915948 h 1915948"/>
            <a:gd name="connsiteX4" fmla="*/ 900697 w 900697"/>
            <a:gd name="connsiteY4" fmla="*/ 0 h 1915948"/>
            <a:gd name="connsiteX0" fmla="*/ 49806 w 900697"/>
            <a:gd name="connsiteY0" fmla="*/ 1487129 h 1915948"/>
            <a:gd name="connsiteX1" fmla="*/ 66544 w 900697"/>
            <a:gd name="connsiteY1" fmla="*/ 1656262 h 1915948"/>
            <a:gd name="connsiteX2" fmla="*/ 333860 w 900697"/>
            <a:gd name="connsiteY2" fmla="*/ 1668552 h 1915948"/>
            <a:gd name="connsiteX3" fmla="*/ 484663 w 900697"/>
            <a:gd name="connsiteY3" fmla="*/ 1915948 h 1915948"/>
            <a:gd name="connsiteX4" fmla="*/ 900697 w 900697"/>
            <a:gd name="connsiteY4" fmla="*/ 0 h 1915948"/>
            <a:gd name="connsiteX0" fmla="*/ 82 w 850973"/>
            <a:gd name="connsiteY0" fmla="*/ 1487129 h 1915948"/>
            <a:gd name="connsiteX1" fmla="*/ 16820 w 850973"/>
            <a:gd name="connsiteY1" fmla="*/ 1656262 h 1915948"/>
            <a:gd name="connsiteX2" fmla="*/ 284136 w 850973"/>
            <a:gd name="connsiteY2" fmla="*/ 1668552 h 1915948"/>
            <a:gd name="connsiteX3" fmla="*/ 434939 w 850973"/>
            <a:gd name="connsiteY3" fmla="*/ 1915948 h 1915948"/>
            <a:gd name="connsiteX4" fmla="*/ 850973 w 850973"/>
            <a:gd name="connsiteY4" fmla="*/ 0 h 1915948"/>
            <a:gd name="connsiteX0" fmla="*/ 1053 w 851944"/>
            <a:gd name="connsiteY0" fmla="*/ 1487129 h 1915948"/>
            <a:gd name="connsiteX1" fmla="*/ 2428 w 851944"/>
            <a:gd name="connsiteY1" fmla="*/ 1656262 h 1915948"/>
            <a:gd name="connsiteX2" fmla="*/ 285107 w 851944"/>
            <a:gd name="connsiteY2" fmla="*/ 1668552 h 1915948"/>
            <a:gd name="connsiteX3" fmla="*/ 435910 w 851944"/>
            <a:gd name="connsiteY3" fmla="*/ 1915948 h 1915948"/>
            <a:gd name="connsiteX4" fmla="*/ 851944 w 851944"/>
            <a:gd name="connsiteY4" fmla="*/ 0 h 1915948"/>
            <a:gd name="connsiteX0" fmla="*/ 1053 w 851944"/>
            <a:gd name="connsiteY0" fmla="*/ 1487129 h 1912868"/>
            <a:gd name="connsiteX1" fmla="*/ 2428 w 851944"/>
            <a:gd name="connsiteY1" fmla="*/ 1656262 h 1912868"/>
            <a:gd name="connsiteX2" fmla="*/ 285107 w 851944"/>
            <a:gd name="connsiteY2" fmla="*/ 1668552 h 1912868"/>
            <a:gd name="connsiteX3" fmla="*/ 417475 w 851944"/>
            <a:gd name="connsiteY3" fmla="*/ 1912868 h 1912868"/>
            <a:gd name="connsiteX4" fmla="*/ 851944 w 851944"/>
            <a:gd name="connsiteY4" fmla="*/ 0 h 1912868"/>
            <a:gd name="connsiteX0" fmla="*/ 1053 w 572339"/>
            <a:gd name="connsiteY0" fmla="*/ 50 h 425789"/>
            <a:gd name="connsiteX1" fmla="*/ 2428 w 572339"/>
            <a:gd name="connsiteY1" fmla="*/ 169183 h 425789"/>
            <a:gd name="connsiteX2" fmla="*/ 285107 w 572339"/>
            <a:gd name="connsiteY2" fmla="*/ 181473 h 425789"/>
            <a:gd name="connsiteX3" fmla="*/ 417475 w 572339"/>
            <a:gd name="connsiteY3" fmla="*/ 425789 h 425789"/>
            <a:gd name="connsiteX4" fmla="*/ 572339 w 572339"/>
            <a:gd name="connsiteY4" fmla="*/ 166921 h 425789"/>
            <a:gd name="connsiteX0" fmla="*/ 1053 w 584277"/>
            <a:gd name="connsiteY0" fmla="*/ 50 h 425789"/>
            <a:gd name="connsiteX1" fmla="*/ 2428 w 584277"/>
            <a:gd name="connsiteY1" fmla="*/ 169183 h 425789"/>
            <a:gd name="connsiteX2" fmla="*/ 285107 w 584277"/>
            <a:gd name="connsiteY2" fmla="*/ 181473 h 425789"/>
            <a:gd name="connsiteX3" fmla="*/ 417475 w 584277"/>
            <a:gd name="connsiteY3" fmla="*/ 425789 h 425789"/>
            <a:gd name="connsiteX4" fmla="*/ 572339 w 584277"/>
            <a:gd name="connsiteY4" fmla="*/ 166921 h 425789"/>
            <a:gd name="connsiteX5" fmla="*/ 573930 w 584277"/>
            <a:gd name="connsiteY5" fmla="*/ 151663 h 425789"/>
            <a:gd name="connsiteX0" fmla="*/ 1053 w 850462"/>
            <a:gd name="connsiteY0" fmla="*/ 50 h 425789"/>
            <a:gd name="connsiteX1" fmla="*/ 2428 w 850462"/>
            <a:gd name="connsiteY1" fmla="*/ 169183 h 425789"/>
            <a:gd name="connsiteX2" fmla="*/ 285107 w 850462"/>
            <a:gd name="connsiteY2" fmla="*/ 181473 h 425789"/>
            <a:gd name="connsiteX3" fmla="*/ 417475 w 850462"/>
            <a:gd name="connsiteY3" fmla="*/ 425789 h 425789"/>
            <a:gd name="connsiteX4" fmla="*/ 572339 w 850462"/>
            <a:gd name="connsiteY4" fmla="*/ 166921 h 425789"/>
            <a:gd name="connsiteX5" fmla="*/ 850462 w 850462"/>
            <a:gd name="connsiteY5" fmla="*/ 170144 h 425789"/>
            <a:gd name="connsiteX0" fmla="*/ 1053 w 869381"/>
            <a:gd name="connsiteY0" fmla="*/ 50 h 425789"/>
            <a:gd name="connsiteX1" fmla="*/ 2428 w 869381"/>
            <a:gd name="connsiteY1" fmla="*/ 169183 h 425789"/>
            <a:gd name="connsiteX2" fmla="*/ 285107 w 869381"/>
            <a:gd name="connsiteY2" fmla="*/ 181473 h 425789"/>
            <a:gd name="connsiteX3" fmla="*/ 417475 w 869381"/>
            <a:gd name="connsiteY3" fmla="*/ 425789 h 425789"/>
            <a:gd name="connsiteX4" fmla="*/ 572339 w 869381"/>
            <a:gd name="connsiteY4" fmla="*/ 166921 h 425789"/>
            <a:gd name="connsiteX5" fmla="*/ 850462 w 869381"/>
            <a:gd name="connsiteY5" fmla="*/ 170144 h 425789"/>
            <a:gd name="connsiteX6" fmla="*/ 844316 w 869381"/>
            <a:gd name="connsiteY6" fmla="*/ 163983 h 425789"/>
            <a:gd name="connsiteX0" fmla="*/ 1053 w 870895"/>
            <a:gd name="connsiteY0" fmla="*/ 5471 h 431210"/>
            <a:gd name="connsiteX1" fmla="*/ 2428 w 870895"/>
            <a:gd name="connsiteY1" fmla="*/ 174604 h 431210"/>
            <a:gd name="connsiteX2" fmla="*/ 285107 w 870895"/>
            <a:gd name="connsiteY2" fmla="*/ 186894 h 431210"/>
            <a:gd name="connsiteX3" fmla="*/ 417475 w 870895"/>
            <a:gd name="connsiteY3" fmla="*/ 431210 h 431210"/>
            <a:gd name="connsiteX4" fmla="*/ 572339 w 870895"/>
            <a:gd name="connsiteY4" fmla="*/ 172342 h 431210"/>
            <a:gd name="connsiteX5" fmla="*/ 850462 w 870895"/>
            <a:gd name="connsiteY5" fmla="*/ 175565 h 431210"/>
            <a:gd name="connsiteX6" fmla="*/ 850461 w 870895"/>
            <a:gd name="connsiteY6" fmla="*/ 0 h 431210"/>
            <a:gd name="connsiteX0" fmla="*/ 1053 w 853166"/>
            <a:gd name="connsiteY0" fmla="*/ 5471 h 431210"/>
            <a:gd name="connsiteX1" fmla="*/ 2428 w 853166"/>
            <a:gd name="connsiteY1" fmla="*/ 174604 h 431210"/>
            <a:gd name="connsiteX2" fmla="*/ 285107 w 853166"/>
            <a:gd name="connsiteY2" fmla="*/ 186894 h 431210"/>
            <a:gd name="connsiteX3" fmla="*/ 417475 w 853166"/>
            <a:gd name="connsiteY3" fmla="*/ 431210 h 431210"/>
            <a:gd name="connsiteX4" fmla="*/ 572339 w 853166"/>
            <a:gd name="connsiteY4" fmla="*/ 172342 h 431210"/>
            <a:gd name="connsiteX5" fmla="*/ 850462 w 853166"/>
            <a:gd name="connsiteY5" fmla="*/ 175565 h 431210"/>
            <a:gd name="connsiteX6" fmla="*/ 850461 w 853166"/>
            <a:gd name="connsiteY6" fmla="*/ 0 h 431210"/>
            <a:gd name="connsiteX0" fmla="*/ 1053 w 853166"/>
            <a:gd name="connsiteY0" fmla="*/ 5471 h 431210"/>
            <a:gd name="connsiteX1" fmla="*/ 2428 w 853166"/>
            <a:gd name="connsiteY1" fmla="*/ 174604 h 431210"/>
            <a:gd name="connsiteX2" fmla="*/ 285107 w 853166"/>
            <a:gd name="connsiteY2" fmla="*/ 186894 h 431210"/>
            <a:gd name="connsiteX3" fmla="*/ 417475 w 853166"/>
            <a:gd name="connsiteY3" fmla="*/ 431210 h 431210"/>
            <a:gd name="connsiteX4" fmla="*/ 572339 w 853166"/>
            <a:gd name="connsiteY4" fmla="*/ 172342 h 431210"/>
            <a:gd name="connsiteX5" fmla="*/ 850462 w 853166"/>
            <a:gd name="connsiteY5" fmla="*/ 175565 h 431210"/>
            <a:gd name="connsiteX6" fmla="*/ 850461 w 853166"/>
            <a:gd name="connsiteY6" fmla="*/ 0 h 431210"/>
            <a:gd name="connsiteX0" fmla="*/ 1053 w 853166"/>
            <a:gd name="connsiteY0" fmla="*/ 5471 h 431210"/>
            <a:gd name="connsiteX1" fmla="*/ 2428 w 853166"/>
            <a:gd name="connsiteY1" fmla="*/ 174604 h 431210"/>
            <a:gd name="connsiteX2" fmla="*/ 285107 w 853166"/>
            <a:gd name="connsiteY2" fmla="*/ 186894 h 431210"/>
            <a:gd name="connsiteX3" fmla="*/ 417475 w 853166"/>
            <a:gd name="connsiteY3" fmla="*/ 431210 h 431210"/>
            <a:gd name="connsiteX4" fmla="*/ 572339 w 853166"/>
            <a:gd name="connsiteY4" fmla="*/ 172342 h 431210"/>
            <a:gd name="connsiteX5" fmla="*/ 850462 w 853166"/>
            <a:gd name="connsiteY5" fmla="*/ 175565 h 431210"/>
            <a:gd name="connsiteX6" fmla="*/ 850461 w 853166"/>
            <a:gd name="connsiteY6" fmla="*/ 0 h 4312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853166" h="431210">
              <a:moveTo>
                <a:pt x="1053" y="5471"/>
              </a:moveTo>
              <a:cubicBezTo>
                <a:pt x="-254" y="2934"/>
                <a:pt x="-875" y="98278"/>
                <a:pt x="2428" y="174604"/>
              </a:cubicBezTo>
              <a:cubicBezTo>
                <a:pt x="113270" y="183333"/>
                <a:pt x="215420" y="171350"/>
                <a:pt x="285107" y="186894"/>
              </a:cubicBezTo>
              <a:lnTo>
                <a:pt x="417475" y="431210"/>
              </a:lnTo>
              <a:lnTo>
                <a:pt x="572339" y="172342"/>
              </a:lnTo>
              <a:cubicBezTo>
                <a:pt x="647576" y="172856"/>
                <a:pt x="850131" y="178744"/>
                <a:pt x="850462" y="175565"/>
              </a:cubicBezTo>
              <a:cubicBezTo>
                <a:pt x="855848" y="104234"/>
                <a:pt x="851741" y="1284"/>
                <a:pt x="850461" y="0"/>
              </a:cubicBezTo>
            </a:path>
          </a:pathLst>
        </a:custGeom>
        <a:noFill xmlns:a="http://schemas.openxmlformats.org/drawingml/2006/main"/>
        <a:ln xmlns:a="http://schemas.openxmlformats.org/drawingml/2006/main" w="5080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0.63038</cdr:x>
      <cdr:y>0.715</cdr:y>
    </cdr:from>
    <cdr:to>
      <cdr:x>0.70197</cdr:x>
      <cdr:y>0.76205</cdr:y>
    </cdr:to>
    <cdr:sp macro="" textlink="">
      <cdr:nvSpPr>
        <cdr:cNvPr id="86" name="Freihandform 85"/>
        <cdr:cNvSpPr/>
      </cdr:nvSpPr>
      <cdr:spPr>
        <a:xfrm xmlns:a="http://schemas.openxmlformats.org/drawingml/2006/main">
          <a:off x="8661520" y="6536361"/>
          <a:ext cx="983656" cy="430161"/>
        </a:xfrm>
        <a:custGeom xmlns:a="http://schemas.openxmlformats.org/drawingml/2006/main">
          <a:avLst/>
          <a:gdLst>
            <a:gd name="connsiteX0" fmla="*/ 0 w 853965"/>
            <a:gd name="connsiteY0" fmla="*/ 0 h 1915948"/>
            <a:gd name="connsiteX1" fmla="*/ 437931 w 853965"/>
            <a:gd name="connsiteY1" fmla="*/ 1915948 h 1915948"/>
            <a:gd name="connsiteX2" fmla="*/ 853965 w 853965"/>
            <a:gd name="connsiteY2" fmla="*/ 0 h 1915948"/>
            <a:gd name="connsiteX0" fmla="*/ 0 w 466819"/>
            <a:gd name="connsiteY0" fmla="*/ 1646903 h 1915948"/>
            <a:gd name="connsiteX1" fmla="*/ 50785 w 466819"/>
            <a:gd name="connsiteY1" fmla="*/ 1915948 h 1915948"/>
            <a:gd name="connsiteX2" fmla="*/ 466819 w 466819"/>
            <a:gd name="connsiteY2" fmla="*/ 0 h 1915948"/>
            <a:gd name="connsiteX0" fmla="*/ 10914 w 477733"/>
            <a:gd name="connsiteY0" fmla="*/ 1646903 h 1915948"/>
            <a:gd name="connsiteX1" fmla="*/ 0 w 477733"/>
            <a:gd name="connsiteY1" fmla="*/ 1628609 h 1915948"/>
            <a:gd name="connsiteX2" fmla="*/ 61699 w 477733"/>
            <a:gd name="connsiteY2" fmla="*/ 1915948 h 1915948"/>
            <a:gd name="connsiteX3" fmla="*/ 477733 w 477733"/>
            <a:gd name="connsiteY3" fmla="*/ 0 h 1915948"/>
            <a:gd name="connsiteX0" fmla="*/ 244430 w 711249"/>
            <a:gd name="connsiteY0" fmla="*/ 1646903 h 1915948"/>
            <a:gd name="connsiteX1" fmla="*/ 0 w 711249"/>
            <a:gd name="connsiteY1" fmla="*/ 1650117 h 1915948"/>
            <a:gd name="connsiteX2" fmla="*/ 295215 w 711249"/>
            <a:gd name="connsiteY2" fmla="*/ 1915948 h 1915948"/>
            <a:gd name="connsiteX3" fmla="*/ 711249 w 711249"/>
            <a:gd name="connsiteY3" fmla="*/ 0 h 1915948"/>
            <a:gd name="connsiteX0" fmla="*/ 0 w 712625"/>
            <a:gd name="connsiteY0" fmla="*/ 1499419 h 1915948"/>
            <a:gd name="connsiteX1" fmla="*/ 1376 w 712625"/>
            <a:gd name="connsiteY1" fmla="*/ 1650117 h 1915948"/>
            <a:gd name="connsiteX2" fmla="*/ 296591 w 712625"/>
            <a:gd name="connsiteY2" fmla="*/ 1915948 h 1915948"/>
            <a:gd name="connsiteX3" fmla="*/ 712625 w 712625"/>
            <a:gd name="connsiteY3" fmla="*/ 0 h 1915948"/>
            <a:gd name="connsiteX0" fmla="*/ 0 w 712625"/>
            <a:gd name="connsiteY0" fmla="*/ 1499419 h 1915948"/>
            <a:gd name="connsiteX1" fmla="*/ 155005 w 712625"/>
            <a:gd name="connsiteY1" fmla="*/ 1656262 h 1915948"/>
            <a:gd name="connsiteX2" fmla="*/ 296591 w 712625"/>
            <a:gd name="connsiteY2" fmla="*/ 1915948 h 1915948"/>
            <a:gd name="connsiteX3" fmla="*/ 712625 w 712625"/>
            <a:gd name="connsiteY3" fmla="*/ 0 h 1915948"/>
            <a:gd name="connsiteX0" fmla="*/ 0 w 709552"/>
            <a:gd name="connsiteY0" fmla="*/ 1625395 h 1915948"/>
            <a:gd name="connsiteX1" fmla="*/ 151932 w 709552"/>
            <a:gd name="connsiteY1" fmla="*/ 1656262 h 1915948"/>
            <a:gd name="connsiteX2" fmla="*/ 293518 w 709552"/>
            <a:gd name="connsiteY2" fmla="*/ 1915948 h 1915948"/>
            <a:gd name="connsiteX3" fmla="*/ 709552 w 709552"/>
            <a:gd name="connsiteY3" fmla="*/ 0 h 1915948"/>
            <a:gd name="connsiteX0" fmla="*/ 0 w 709552"/>
            <a:gd name="connsiteY0" fmla="*/ 1625395 h 1915948"/>
            <a:gd name="connsiteX1" fmla="*/ 155005 w 709552"/>
            <a:gd name="connsiteY1" fmla="*/ 1677770 h 1915948"/>
            <a:gd name="connsiteX2" fmla="*/ 293518 w 709552"/>
            <a:gd name="connsiteY2" fmla="*/ 1915948 h 1915948"/>
            <a:gd name="connsiteX3" fmla="*/ 709552 w 709552"/>
            <a:gd name="connsiteY3" fmla="*/ 0 h 1915948"/>
            <a:gd name="connsiteX0" fmla="*/ 0 w 709552"/>
            <a:gd name="connsiteY0" fmla="*/ 1640758 h 1915948"/>
            <a:gd name="connsiteX1" fmla="*/ 155005 w 709552"/>
            <a:gd name="connsiteY1" fmla="*/ 1677770 h 1915948"/>
            <a:gd name="connsiteX2" fmla="*/ 293518 w 709552"/>
            <a:gd name="connsiteY2" fmla="*/ 1915948 h 1915948"/>
            <a:gd name="connsiteX3" fmla="*/ 709552 w 709552"/>
            <a:gd name="connsiteY3" fmla="*/ 0 h 1915948"/>
            <a:gd name="connsiteX0" fmla="*/ 0 w 844746"/>
            <a:gd name="connsiteY0" fmla="*/ 1634613 h 1915948"/>
            <a:gd name="connsiteX1" fmla="*/ 290199 w 844746"/>
            <a:gd name="connsiteY1" fmla="*/ 1677770 h 1915948"/>
            <a:gd name="connsiteX2" fmla="*/ 428712 w 844746"/>
            <a:gd name="connsiteY2" fmla="*/ 1915948 h 1915948"/>
            <a:gd name="connsiteX3" fmla="*/ 844746 w 844746"/>
            <a:gd name="connsiteY3" fmla="*/ 0 h 1915948"/>
            <a:gd name="connsiteX0" fmla="*/ 7757 w 852503"/>
            <a:gd name="connsiteY0" fmla="*/ 1634613 h 1915948"/>
            <a:gd name="connsiteX1" fmla="*/ 297956 w 852503"/>
            <a:gd name="connsiteY1" fmla="*/ 1677770 h 1915948"/>
            <a:gd name="connsiteX2" fmla="*/ 436469 w 852503"/>
            <a:gd name="connsiteY2" fmla="*/ 1915948 h 1915948"/>
            <a:gd name="connsiteX3" fmla="*/ 852503 w 852503"/>
            <a:gd name="connsiteY3" fmla="*/ 0 h 1915948"/>
            <a:gd name="connsiteX0" fmla="*/ 8004 w 852750"/>
            <a:gd name="connsiteY0" fmla="*/ 1634613 h 1915948"/>
            <a:gd name="connsiteX1" fmla="*/ 285913 w 852750"/>
            <a:gd name="connsiteY1" fmla="*/ 1668552 h 1915948"/>
            <a:gd name="connsiteX2" fmla="*/ 436716 w 852750"/>
            <a:gd name="connsiteY2" fmla="*/ 1915948 h 1915948"/>
            <a:gd name="connsiteX3" fmla="*/ 852750 w 852750"/>
            <a:gd name="connsiteY3" fmla="*/ 0 h 1915948"/>
            <a:gd name="connsiteX0" fmla="*/ 26823 w 871569"/>
            <a:gd name="connsiteY0" fmla="*/ 1634613 h 1915948"/>
            <a:gd name="connsiteX1" fmla="*/ 18981 w 871569"/>
            <a:gd name="connsiteY1" fmla="*/ 1619392 h 1915948"/>
            <a:gd name="connsiteX2" fmla="*/ 304732 w 871569"/>
            <a:gd name="connsiteY2" fmla="*/ 1668552 h 1915948"/>
            <a:gd name="connsiteX3" fmla="*/ 455535 w 871569"/>
            <a:gd name="connsiteY3" fmla="*/ 1915948 h 1915948"/>
            <a:gd name="connsiteX4" fmla="*/ 871569 w 871569"/>
            <a:gd name="connsiteY4" fmla="*/ 0 h 1915948"/>
            <a:gd name="connsiteX0" fmla="*/ 17682 w 862428"/>
            <a:gd name="connsiteY0" fmla="*/ 1634613 h 1915948"/>
            <a:gd name="connsiteX1" fmla="*/ 22130 w 862428"/>
            <a:gd name="connsiteY1" fmla="*/ 1785311 h 1915948"/>
            <a:gd name="connsiteX2" fmla="*/ 295591 w 862428"/>
            <a:gd name="connsiteY2" fmla="*/ 1668552 h 1915948"/>
            <a:gd name="connsiteX3" fmla="*/ 446394 w 862428"/>
            <a:gd name="connsiteY3" fmla="*/ 1915948 h 1915948"/>
            <a:gd name="connsiteX4" fmla="*/ 862428 w 862428"/>
            <a:gd name="connsiteY4" fmla="*/ 0 h 1915948"/>
            <a:gd name="connsiteX0" fmla="*/ 13521 w 864412"/>
            <a:gd name="connsiteY0" fmla="*/ 1487129 h 1915948"/>
            <a:gd name="connsiteX1" fmla="*/ 24114 w 864412"/>
            <a:gd name="connsiteY1" fmla="*/ 1785311 h 1915948"/>
            <a:gd name="connsiteX2" fmla="*/ 297575 w 864412"/>
            <a:gd name="connsiteY2" fmla="*/ 1668552 h 1915948"/>
            <a:gd name="connsiteX3" fmla="*/ 448378 w 864412"/>
            <a:gd name="connsiteY3" fmla="*/ 1915948 h 1915948"/>
            <a:gd name="connsiteX4" fmla="*/ 864412 w 864412"/>
            <a:gd name="connsiteY4" fmla="*/ 0 h 1915948"/>
            <a:gd name="connsiteX0" fmla="*/ 9734 w 860625"/>
            <a:gd name="connsiteY0" fmla="*/ 1487129 h 1915948"/>
            <a:gd name="connsiteX1" fmla="*/ 26472 w 860625"/>
            <a:gd name="connsiteY1" fmla="*/ 1656262 h 1915948"/>
            <a:gd name="connsiteX2" fmla="*/ 293788 w 860625"/>
            <a:gd name="connsiteY2" fmla="*/ 1668552 h 1915948"/>
            <a:gd name="connsiteX3" fmla="*/ 444591 w 860625"/>
            <a:gd name="connsiteY3" fmla="*/ 1915948 h 1915948"/>
            <a:gd name="connsiteX4" fmla="*/ 860625 w 860625"/>
            <a:gd name="connsiteY4" fmla="*/ 0 h 1915948"/>
            <a:gd name="connsiteX0" fmla="*/ 49806 w 900697"/>
            <a:gd name="connsiteY0" fmla="*/ 1487129 h 1915948"/>
            <a:gd name="connsiteX1" fmla="*/ 66544 w 900697"/>
            <a:gd name="connsiteY1" fmla="*/ 1656262 h 1915948"/>
            <a:gd name="connsiteX2" fmla="*/ 333860 w 900697"/>
            <a:gd name="connsiteY2" fmla="*/ 1668552 h 1915948"/>
            <a:gd name="connsiteX3" fmla="*/ 484663 w 900697"/>
            <a:gd name="connsiteY3" fmla="*/ 1915948 h 1915948"/>
            <a:gd name="connsiteX4" fmla="*/ 900697 w 900697"/>
            <a:gd name="connsiteY4" fmla="*/ 0 h 1915948"/>
            <a:gd name="connsiteX0" fmla="*/ 49806 w 900697"/>
            <a:gd name="connsiteY0" fmla="*/ 1487129 h 1915948"/>
            <a:gd name="connsiteX1" fmla="*/ 66544 w 900697"/>
            <a:gd name="connsiteY1" fmla="*/ 1656262 h 1915948"/>
            <a:gd name="connsiteX2" fmla="*/ 333860 w 900697"/>
            <a:gd name="connsiteY2" fmla="*/ 1668552 h 1915948"/>
            <a:gd name="connsiteX3" fmla="*/ 484663 w 900697"/>
            <a:gd name="connsiteY3" fmla="*/ 1915948 h 1915948"/>
            <a:gd name="connsiteX4" fmla="*/ 900697 w 900697"/>
            <a:gd name="connsiteY4" fmla="*/ 0 h 1915948"/>
            <a:gd name="connsiteX0" fmla="*/ 82 w 850973"/>
            <a:gd name="connsiteY0" fmla="*/ 1487129 h 1915948"/>
            <a:gd name="connsiteX1" fmla="*/ 16820 w 850973"/>
            <a:gd name="connsiteY1" fmla="*/ 1656262 h 1915948"/>
            <a:gd name="connsiteX2" fmla="*/ 284136 w 850973"/>
            <a:gd name="connsiteY2" fmla="*/ 1668552 h 1915948"/>
            <a:gd name="connsiteX3" fmla="*/ 434939 w 850973"/>
            <a:gd name="connsiteY3" fmla="*/ 1915948 h 1915948"/>
            <a:gd name="connsiteX4" fmla="*/ 850973 w 850973"/>
            <a:gd name="connsiteY4" fmla="*/ 0 h 1915948"/>
            <a:gd name="connsiteX0" fmla="*/ 1053 w 851944"/>
            <a:gd name="connsiteY0" fmla="*/ 1487129 h 1915948"/>
            <a:gd name="connsiteX1" fmla="*/ 2428 w 851944"/>
            <a:gd name="connsiteY1" fmla="*/ 1656262 h 1915948"/>
            <a:gd name="connsiteX2" fmla="*/ 285107 w 851944"/>
            <a:gd name="connsiteY2" fmla="*/ 1668552 h 1915948"/>
            <a:gd name="connsiteX3" fmla="*/ 435910 w 851944"/>
            <a:gd name="connsiteY3" fmla="*/ 1915948 h 1915948"/>
            <a:gd name="connsiteX4" fmla="*/ 851944 w 851944"/>
            <a:gd name="connsiteY4" fmla="*/ 0 h 1915948"/>
            <a:gd name="connsiteX0" fmla="*/ 1053 w 851944"/>
            <a:gd name="connsiteY0" fmla="*/ 1487129 h 1912868"/>
            <a:gd name="connsiteX1" fmla="*/ 2428 w 851944"/>
            <a:gd name="connsiteY1" fmla="*/ 1656262 h 1912868"/>
            <a:gd name="connsiteX2" fmla="*/ 285107 w 851944"/>
            <a:gd name="connsiteY2" fmla="*/ 1668552 h 1912868"/>
            <a:gd name="connsiteX3" fmla="*/ 417475 w 851944"/>
            <a:gd name="connsiteY3" fmla="*/ 1912868 h 1912868"/>
            <a:gd name="connsiteX4" fmla="*/ 851944 w 851944"/>
            <a:gd name="connsiteY4" fmla="*/ 0 h 1912868"/>
            <a:gd name="connsiteX0" fmla="*/ 1053 w 572339"/>
            <a:gd name="connsiteY0" fmla="*/ 50 h 425789"/>
            <a:gd name="connsiteX1" fmla="*/ 2428 w 572339"/>
            <a:gd name="connsiteY1" fmla="*/ 169183 h 425789"/>
            <a:gd name="connsiteX2" fmla="*/ 285107 w 572339"/>
            <a:gd name="connsiteY2" fmla="*/ 181473 h 425789"/>
            <a:gd name="connsiteX3" fmla="*/ 417475 w 572339"/>
            <a:gd name="connsiteY3" fmla="*/ 425789 h 425789"/>
            <a:gd name="connsiteX4" fmla="*/ 572339 w 572339"/>
            <a:gd name="connsiteY4" fmla="*/ 166921 h 425789"/>
            <a:gd name="connsiteX0" fmla="*/ 1053 w 584277"/>
            <a:gd name="connsiteY0" fmla="*/ 50 h 425789"/>
            <a:gd name="connsiteX1" fmla="*/ 2428 w 584277"/>
            <a:gd name="connsiteY1" fmla="*/ 169183 h 425789"/>
            <a:gd name="connsiteX2" fmla="*/ 285107 w 584277"/>
            <a:gd name="connsiteY2" fmla="*/ 181473 h 425789"/>
            <a:gd name="connsiteX3" fmla="*/ 417475 w 584277"/>
            <a:gd name="connsiteY3" fmla="*/ 425789 h 425789"/>
            <a:gd name="connsiteX4" fmla="*/ 572339 w 584277"/>
            <a:gd name="connsiteY4" fmla="*/ 166921 h 425789"/>
            <a:gd name="connsiteX5" fmla="*/ 573930 w 584277"/>
            <a:gd name="connsiteY5" fmla="*/ 151663 h 425789"/>
            <a:gd name="connsiteX0" fmla="*/ 1053 w 850462"/>
            <a:gd name="connsiteY0" fmla="*/ 50 h 425789"/>
            <a:gd name="connsiteX1" fmla="*/ 2428 w 850462"/>
            <a:gd name="connsiteY1" fmla="*/ 169183 h 425789"/>
            <a:gd name="connsiteX2" fmla="*/ 285107 w 850462"/>
            <a:gd name="connsiteY2" fmla="*/ 181473 h 425789"/>
            <a:gd name="connsiteX3" fmla="*/ 417475 w 850462"/>
            <a:gd name="connsiteY3" fmla="*/ 425789 h 425789"/>
            <a:gd name="connsiteX4" fmla="*/ 572339 w 850462"/>
            <a:gd name="connsiteY4" fmla="*/ 166921 h 425789"/>
            <a:gd name="connsiteX5" fmla="*/ 850462 w 850462"/>
            <a:gd name="connsiteY5" fmla="*/ 170144 h 425789"/>
            <a:gd name="connsiteX0" fmla="*/ 1053 w 869381"/>
            <a:gd name="connsiteY0" fmla="*/ 50 h 425789"/>
            <a:gd name="connsiteX1" fmla="*/ 2428 w 869381"/>
            <a:gd name="connsiteY1" fmla="*/ 169183 h 425789"/>
            <a:gd name="connsiteX2" fmla="*/ 285107 w 869381"/>
            <a:gd name="connsiteY2" fmla="*/ 181473 h 425789"/>
            <a:gd name="connsiteX3" fmla="*/ 417475 w 869381"/>
            <a:gd name="connsiteY3" fmla="*/ 425789 h 425789"/>
            <a:gd name="connsiteX4" fmla="*/ 572339 w 869381"/>
            <a:gd name="connsiteY4" fmla="*/ 166921 h 425789"/>
            <a:gd name="connsiteX5" fmla="*/ 850462 w 869381"/>
            <a:gd name="connsiteY5" fmla="*/ 170144 h 425789"/>
            <a:gd name="connsiteX6" fmla="*/ 844316 w 869381"/>
            <a:gd name="connsiteY6" fmla="*/ 163983 h 425789"/>
            <a:gd name="connsiteX0" fmla="*/ 1053 w 870895"/>
            <a:gd name="connsiteY0" fmla="*/ 5471 h 431210"/>
            <a:gd name="connsiteX1" fmla="*/ 2428 w 870895"/>
            <a:gd name="connsiteY1" fmla="*/ 174604 h 431210"/>
            <a:gd name="connsiteX2" fmla="*/ 285107 w 870895"/>
            <a:gd name="connsiteY2" fmla="*/ 186894 h 431210"/>
            <a:gd name="connsiteX3" fmla="*/ 417475 w 870895"/>
            <a:gd name="connsiteY3" fmla="*/ 431210 h 431210"/>
            <a:gd name="connsiteX4" fmla="*/ 572339 w 870895"/>
            <a:gd name="connsiteY4" fmla="*/ 172342 h 431210"/>
            <a:gd name="connsiteX5" fmla="*/ 850462 w 870895"/>
            <a:gd name="connsiteY5" fmla="*/ 175565 h 431210"/>
            <a:gd name="connsiteX6" fmla="*/ 850461 w 870895"/>
            <a:gd name="connsiteY6" fmla="*/ 0 h 431210"/>
            <a:gd name="connsiteX0" fmla="*/ 1053 w 853166"/>
            <a:gd name="connsiteY0" fmla="*/ 5471 h 431210"/>
            <a:gd name="connsiteX1" fmla="*/ 2428 w 853166"/>
            <a:gd name="connsiteY1" fmla="*/ 174604 h 431210"/>
            <a:gd name="connsiteX2" fmla="*/ 285107 w 853166"/>
            <a:gd name="connsiteY2" fmla="*/ 186894 h 431210"/>
            <a:gd name="connsiteX3" fmla="*/ 417475 w 853166"/>
            <a:gd name="connsiteY3" fmla="*/ 431210 h 431210"/>
            <a:gd name="connsiteX4" fmla="*/ 572339 w 853166"/>
            <a:gd name="connsiteY4" fmla="*/ 172342 h 431210"/>
            <a:gd name="connsiteX5" fmla="*/ 850462 w 853166"/>
            <a:gd name="connsiteY5" fmla="*/ 175565 h 431210"/>
            <a:gd name="connsiteX6" fmla="*/ 850461 w 853166"/>
            <a:gd name="connsiteY6" fmla="*/ 0 h 431210"/>
            <a:gd name="connsiteX0" fmla="*/ 1053 w 853166"/>
            <a:gd name="connsiteY0" fmla="*/ 5471 h 431210"/>
            <a:gd name="connsiteX1" fmla="*/ 2428 w 853166"/>
            <a:gd name="connsiteY1" fmla="*/ 174604 h 431210"/>
            <a:gd name="connsiteX2" fmla="*/ 285107 w 853166"/>
            <a:gd name="connsiteY2" fmla="*/ 186894 h 431210"/>
            <a:gd name="connsiteX3" fmla="*/ 417475 w 853166"/>
            <a:gd name="connsiteY3" fmla="*/ 431210 h 431210"/>
            <a:gd name="connsiteX4" fmla="*/ 572339 w 853166"/>
            <a:gd name="connsiteY4" fmla="*/ 172342 h 431210"/>
            <a:gd name="connsiteX5" fmla="*/ 850462 w 853166"/>
            <a:gd name="connsiteY5" fmla="*/ 175565 h 431210"/>
            <a:gd name="connsiteX6" fmla="*/ 850461 w 853166"/>
            <a:gd name="connsiteY6" fmla="*/ 0 h 431210"/>
            <a:gd name="connsiteX0" fmla="*/ 1053 w 853166"/>
            <a:gd name="connsiteY0" fmla="*/ 5471 h 431210"/>
            <a:gd name="connsiteX1" fmla="*/ 2428 w 853166"/>
            <a:gd name="connsiteY1" fmla="*/ 174604 h 431210"/>
            <a:gd name="connsiteX2" fmla="*/ 285107 w 853166"/>
            <a:gd name="connsiteY2" fmla="*/ 186894 h 431210"/>
            <a:gd name="connsiteX3" fmla="*/ 417475 w 853166"/>
            <a:gd name="connsiteY3" fmla="*/ 431210 h 431210"/>
            <a:gd name="connsiteX4" fmla="*/ 572339 w 853166"/>
            <a:gd name="connsiteY4" fmla="*/ 172342 h 431210"/>
            <a:gd name="connsiteX5" fmla="*/ 850462 w 853166"/>
            <a:gd name="connsiteY5" fmla="*/ 175565 h 431210"/>
            <a:gd name="connsiteX6" fmla="*/ 850461 w 853166"/>
            <a:gd name="connsiteY6" fmla="*/ 0 h 431210"/>
            <a:gd name="connsiteX0" fmla="*/ 139138 w 991251"/>
            <a:gd name="connsiteY0" fmla="*/ 5471 h 431210"/>
            <a:gd name="connsiteX1" fmla="*/ 57 w 991251"/>
            <a:gd name="connsiteY1" fmla="*/ 179066 h 431210"/>
            <a:gd name="connsiteX2" fmla="*/ 423192 w 991251"/>
            <a:gd name="connsiteY2" fmla="*/ 186894 h 431210"/>
            <a:gd name="connsiteX3" fmla="*/ 555560 w 991251"/>
            <a:gd name="connsiteY3" fmla="*/ 431210 h 431210"/>
            <a:gd name="connsiteX4" fmla="*/ 710424 w 991251"/>
            <a:gd name="connsiteY4" fmla="*/ 172342 h 431210"/>
            <a:gd name="connsiteX5" fmla="*/ 988547 w 991251"/>
            <a:gd name="connsiteY5" fmla="*/ 175565 h 431210"/>
            <a:gd name="connsiteX6" fmla="*/ 988546 w 991251"/>
            <a:gd name="connsiteY6" fmla="*/ 0 h 431210"/>
            <a:gd name="connsiteX0" fmla="*/ 1053 w 993621"/>
            <a:gd name="connsiteY0" fmla="*/ 9933 h 431210"/>
            <a:gd name="connsiteX1" fmla="*/ 2427 w 993621"/>
            <a:gd name="connsiteY1" fmla="*/ 179066 h 431210"/>
            <a:gd name="connsiteX2" fmla="*/ 425562 w 993621"/>
            <a:gd name="connsiteY2" fmla="*/ 186894 h 431210"/>
            <a:gd name="connsiteX3" fmla="*/ 557930 w 993621"/>
            <a:gd name="connsiteY3" fmla="*/ 431210 h 431210"/>
            <a:gd name="connsiteX4" fmla="*/ 712794 w 993621"/>
            <a:gd name="connsiteY4" fmla="*/ 172342 h 431210"/>
            <a:gd name="connsiteX5" fmla="*/ 990917 w 993621"/>
            <a:gd name="connsiteY5" fmla="*/ 175565 h 431210"/>
            <a:gd name="connsiteX6" fmla="*/ 990916 w 993621"/>
            <a:gd name="connsiteY6" fmla="*/ 0 h 4312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993621" h="431210">
              <a:moveTo>
                <a:pt x="1053" y="9933"/>
              </a:moveTo>
              <a:cubicBezTo>
                <a:pt x="-254" y="7396"/>
                <a:pt x="-876" y="102740"/>
                <a:pt x="2427" y="179066"/>
              </a:cubicBezTo>
              <a:cubicBezTo>
                <a:pt x="113269" y="187795"/>
                <a:pt x="355875" y="171350"/>
                <a:pt x="425562" y="186894"/>
              </a:cubicBezTo>
              <a:lnTo>
                <a:pt x="557930" y="431210"/>
              </a:lnTo>
              <a:lnTo>
                <a:pt x="712794" y="172342"/>
              </a:lnTo>
              <a:cubicBezTo>
                <a:pt x="788031" y="172856"/>
                <a:pt x="990586" y="178744"/>
                <a:pt x="990917" y="175565"/>
              </a:cubicBezTo>
              <a:cubicBezTo>
                <a:pt x="996303" y="104234"/>
                <a:pt x="992196" y="1284"/>
                <a:pt x="990916" y="0"/>
              </a:cubicBezTo>
            </a:path>
          </a:pathLst>
        </a:custGeom>
        <a:noFill xmlns:a="http://schemas.openxmlformats.org/drawingml/2006/main"/>
        <a:ln xmlns:a="http://schemas.openxmlformats.org/drawingml/2006/main" w="5080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0.71172</cdr:x>
      <cdr:y>0.715</cdr:y>
    </cdr:from>
    <cdr:to>
      <cdr:x>0.77382</cdr:x>
      <cdr:y>0.76205</cdr:y>
    </cdr:to>
    <cdr:sp macro="" textlink="">
      <cdr:nvSpPr>
        <cdr:cNvPr id="87" name="Freihandform 86"/>
        <cdr:cNvSpPr/>
      </cdr:nvSpPr>
      <cdr:spPr>
        <a:xfrm xmlns:a="http://schemas.openxmlformats.org/drawingml/2006/main">
          <a:off x="9779143" y="6536362"/>
          <a:ext cx="853166" cy="430161"/>
        </a:xfrm>
        <a:custGeom xmlns:a="http://schemas.openxmlformats.org/drawingml/2006/main">
          <a:avLst/>
          <a:gdLst>
            <a:gd name="connsiteX0" fmla="*/ 0 w 853965"/>
            <a:gd name="connsiteY0" fmla="*/ 0 h 1915948"/>
            <a:gd name="connsiteX1" fmla="*/ 437931 w 853965"/>
            <a:gd name="connsiteY1" fmla="*/ 1915948 h 1915948"/>
            <a:gd name="connsiteX2" fmla="*/ 853965 w 853965"/>
            <a:gd name="connsiteY2" fmla="*/ 0 h 1915948"/>
            <a:gd name="connsiteX0" fmla="*/ 0 w 466819"/>
            <a:gd name="connsiteY0" fmla="*/ 1646903 h 1915948"/>
            <a:gd name="connsiteX1" fmla="*/ 50785 w 466819"/>
            <a:gd name="connsiteY1" fmla="*/ 1915948 h 1915948"/>
            <a:gd name="connsiteX2" fmla="*/ 466819 w 466819"/>
            <a:gd name="connsiteY2" fmla="*/ 0 h 1915948"/>
            <a:gd name="connsiteX0" fmla="*/ 10914 w 477733"/>
            <a:gd name="connsiteY0" fmla="*/ 1646903 h 1915948"/>
            <a:gd name="connsiteX1" fmla="*/ 0 w 477733"/>
            <a:gd name="connsiteY1" fmla="*/ 1628609 h 1915948"/>
            <a:gd name="connsiteX2" fmla="*/ 61699 w 477733"/>
            <a:gd name="connsiteY2" fmla="*/ 1915948 h 1915948"/>
            <a:gd name="connsiteX3" fmla="*/ 477733 w 477733"/>
            <a:gd name="connsiteY3" fmla="*/ 0 h 1915948"/>
            <a:gd name="connsiteX0" fmla="*/ 244430 w 711249"/>
            <a:gd name="connsiteY0" fmla="*/ 1646903 h 1915948"/>
            <a:gd name="connsiteX1" fmla="*/ 0 w 711249"/>
            <a:gd name="connsiteY1" fmla="*/ 1650117 h 1915948"/>
            <a:gd name="connsiteX2" fmla="*/ 295215 w 711249"/>
            <a:gd name="connsiteY2" fmla="*/ 1915948 h 1915948"/>
            <a:gd name="connsiteX3" fmla="*/ 711249 w 711249"/>
            <a:gd name="connsiteY3" fmla="*/ 0 h 1915948"/>
            <a:gd name="connsiteX0" fmla="*/ 0 w 712625"/>
            <a:gd name="connsiteY0" fmla="*/ 1499419 h 1915948"/>
            <a:gd name="connsiteX1" fmla="*/ 1376 w 712625"/>
            <a:gd name="connsiteY1" fmla="*/ 1650117 h 1915948"/>
            <a:gd name="connsiteX2" fmla="*/ 296591 w 712625"/>
            <a:gd name="connsiteY2" fmla="*/ 1915948 h 1915948"/>
            <a:gd name="connsiteX3" fmla="*/ 712625 w 712625"/>
            <a:gd name="connsiteY3" fmla="*/ 0 h 1915948"/>
            <a:gd name="connsiteX0" fmla="*/ 0 w 712625"/>
            <a:gd name="connsiteY0" fmla="*/ 1499419 h 1915948"/>
            <a:gd name="connsiteX1" fmla="*/ 155005 w 712625"/>
            <a:gd name="connsiteY1" fmla="*/ 1656262 h 1915948"/>
            <a:gd name="connsiteX2" fmla="*/ 296591 w 712625"/>
            <a:gd name="connsiteY2" fmla="*/ 1915948 h 1915948"/>
            <a:gd name="connsiteX3" fmla="*/ 712625 w 712625"/>
            <a:gd name="connsiteY3" fmla="*/ 0 h 1915948"/>
            <a:gd name="connsiteX0" fmla="*/ 0 w 709552"/>
            <a:gd name="connsiteY0" fmla="*/ 1625395 h 1915948"/>
            <a:gd name="connsiteX1" fmla="*/ 151932 w 709552"/>
            <a:gd name="connsiteY1" fmla="*/ 1656262 h 1915948"/>
            <a:gd name="connsiteX2" fmla="*/ 293518 w 709552"/>
            <a:gd name="connsiteY2" fmla="*/ 1915948 h 1915948"/>
            <a:gd name="connsiteX3" fmla="*/ 709552 w 709552"/>
            <a:gd name="connsiteY3" fmla="*/ 0 h 1915948"/>
            <a:gd name="connsiteX0" fmla="*/ 0 w 709552"/>
            <a:gd name="connsiteY0" fmla="*/ 1625395 h 1915948"/>
            <a:gd name="connsiteX1" fmla="*/ 155005 w 709552"/>
            <a:gd name="connsiteY1" fmla="*/ 1677770 h 1915948"/>
            <a:gd name="connsiteX2" fmla="*/ 293518 w 709552"/>
            <a:gd name="connsiteY2" fmla="*/ 1915948 h 1915948"/>
            <a:gd name="connsiteX3" fmla="*/ 709552 w 709552"/>
            <a:gd name="connsiteY3" fmla="*/ 0 h 1915948"/>
            <a:gd name="connsiteX0" fmla="*/ 0 w 709552"/>
            <a:gd name="connsiteY0" fmla="*/ 1640758 h 1915948"/>
            <a:gd name="connsiteX1" fmla="*/ 155005 w 709552"/>
            <a:gd name="connsiteY1" fmla="*/ 1677770 h 1915948"/>
            <a:gd name="connsiteX2" fmla="*/ 293518 w 709552"/>
            <a:gd name="connsiteY2" fmla="*/ 1915948 h 1915948"/>
            <a:gd name="connsiteX3" fmla="*/ 709552 w 709552"/>
            <a:gd name="connsiteY3" fmla="*/ 0 h 1915948"/>
            <a:gd name="connsiteX0" fmla="*/ 0 w 844746"/>
            <a:gd name="connsiteY0" fmla="*/ 1634613 h 1915948"/>
            <a:gd name="connsiteX1" fmla="*/ 290199 w 844746"/>
            <a:gd name="connsiteY1" fmla="*/ 1677770 h 1915948"/>
            <a:gd name="connsiteX2" fmla="*/ 428712 w 844746"/>
            <a:gd name="connsiteY2" fmla="*/ 1915948 h 1915948"/>
            <a:gd name="connsiteX3" fmla="*/ 844746 w 844746"/>
            <a:gd name="connsiteY3" fmla="*/ 0 h 1915948"/>
            <a:gd name="connsiteX0" fmla="*/ 7757 w 852503"/>
            <a:gd name="connsiteY0" fmla="*/ 1634613 h 1915948"/>
            <a:gd name="connsiteX1" fmla="*/ 297956 w 852503"/>
            <a:gd name="connsiteY1" fmla="*/ 1677770 h 1915948"/>
            <a:gd name="connsiteX2" fmla="*/ 436469 w 852503"/>
            <a:gd name="connsiteY2" fmla="*/ 1915948 h 1915948"/>
            <a:gd name="connsiteX3" fmla="*/ 852503 w 852503"/>
            <a:gd name="connsiteY3" fmla="*/ 0 h 1915948"/>
            <a:gd name="connsiteX0" fmla="*/ 8004 w 852750"/>
            <a:gd name="connsiteY0" fmla="*/ 1634613 h 1915948"/>
            <a:gd name="connsiteX1" fmla="*/ 285913 w 852750"/>
            <a:gd name="connsiteY1" fmla="*/ 1668552 h 1915948"/>
            <a:gd name="connsiteX2" fmla="*/ 436716 w 852750"/>
            <a:gd name="connsiteY2" fmla="*/ 1915948 h 1915948"/>
            <a:gd name="connsiteX3" fmla="*/ 852750 w 852750"/>
            <a:gd name="connsiteY3" fmla="*/ 0 h 1915948"/>
            <a:gd name="connsiteX0" fmla="*/ 26823 w 871569"/>
            <a:gd name="connsiteY0" fmla="*/ 1634613 h 1915948"/>
            <a:gd name="connsiteX1" fmla="*/ 18981 w 871569"/>
            <a:gd name="connsiteY1" fmla="*/ 1619392 h 1915948"/>
            <a:gd name="connsiteX2" fmla="*/ 304732 w 871569"/>
            <a:gd name="connsiteY2" fmla="*/ 1668552 h 1915948"/>
            <a:gd name="connsiteX3" fmla="*/ 455535 w 871569"/>
            <a:gd name="connsiteY3" fmla="*/ 1915948 h 1915948"/>
            <a:gd name="connsiteX4" fmla="*/ 871569 w 871569"/>
            <a:gd name="connsiteY4" fmla="*/ 0 h 1915948"/>
            <a:gd name="connsiteX0" fmla="*/ 17682 w 862428"/>
            <a:gd name="connsiteY0" fmla="*/ 1634613 h 1915948"/>
            <a:gd name="connsiteX1" fmla="*/ 22130 w 862428"/>
            <a:gd name="connsiteY1" fmla="*/ 1785311 h 1915948"/>
            <a:gd name="connsiteX2" fmla="*/ 295591 w 862428"/>
            <a:gd name="connsiteY2" fmla="*/ 1668552 h 1915948"/>
            <a:gd name="connsiteX3" fmla="*/ 446394 w 862428"/>
            <a:gd name="connsiteY3" fmla="*/ 1915948 h 1915948"/>
            <a:gd name="connsiteX4" fmla="*/ 862428 w 862428"/>
            <a:gd name="connsiteY4" fmla="*/ 0 h 1915948"/>
            <a:gd name="connsiteX0" fmla="*/ 13521 w 864412"/>
            <a:gd name="connsiteY0" fmla="*/ 1487129 h 1915948"/>
            <a:gd name="connsiteX1" fmla="*/ 24114 w 864412"/>
            <a:gd name="connsiteY1" fmla="*/ 1785311 h 1915948"/>
            <a:gd name="connsiteX2" fmla="*/ 297575 w 864412"/>
            <a:gd name="connsiteY2" fmla="*/ 1668552 h 1915948"/>
            <a:gd name="connsiteX3" fmla="*/ 448378 w 864412"/>
            <a:gd name="connsiteY3" fmla="*/ 1915948 h 1915948"/>
            <a:gd name="connsiteX4" fmla="*/ 864412 w 864412"/>
            <a:gd name="connsiteY4" fmla="*/ 0 h 1915948"/>
            <a:gd name="connsiteX0" fmla="*/ 9734 w 860625"/>
            <a:gd name="connsiteY0" fmla="*/ 1487129 h 1915948"/>
            <a:gd name="connsiteX1" fmla="*/ 26472 w 860625"/>
            <a:gd name="connsiteY1" fmla="*/ 1656262 h 1915948"/>
            <a:gd name="connsiteX2" fmla="*/ 293788 w 860625"/>
            <a:gd name="connsiteY2" fmla="*/ 1668552 h 1915948"/>
            <a:gd name="connsiteX3" fmla="*/ 444591 w 860625"/>
            <a:gd name="connsiteY3" fmla="*/ 1915948 h 1915948"/>
            <a:gd name="connsiteX4" fmla="*/ 860625 w 860625"/>
            <a:gd name="connsiteY4" fmla="*/ 0 h 1915948"/>
            <a:gd name="connsiteX0" fmla="*/ 49806 w 900697"/>
            <a:gd name="connsiteY0" fmla="*/ 1487129 h 1915948"/>
            <a:gd name="connsiteX1" fmla="*/ 66544 w 900697"/>
            <a:gd name="connsiteY1" fmla="*/ 1656262 h 1915948"/>
            <a:gd name="connsiteX2" fmla="*/ 333860 w 900697"/>
            <a:gd name="connsiteY2" fmla="*/ 1668552 h 1915948"/>
            <a:gd name="connsiteX3" fmla="*/ 484663 w 900697"/>
            <a:gd name="connsiteY3" fmla="*/ 1915948 h 1915948"/>
            <a:gd name="connsiteX4" fmla="*/ 900697 w 900697"/>
            <a:gd name="connsiteY4" fmla="*/ 0 h 1915948"/>
            <a:gd name="connsiteX0" fmla="*/ 49806 w 900697"/>
            <a:gd name="connsiteY0" fmla="*/ 1487129 h 1915948"/>
            <a:gd name="connsiteX1" fmla="*/ 66544 w 900697"/>
            <a:gd name="connsiteY1" fmla="*/ 1656262 h 1915948"/>
            <a:gd name="connsiteX2" fmla="*/ 333860 w 900697"/>
            <a:gd name="connsiteY2" fmla="*/ 1668552 h 1915948"/>
            <a:gd name="connsiteX3" fmla="*/ 484663 w 900697"/>
            <a:gd name="connsiteY3" fmla="*/ 1915948 h 1915948"/>
            <a:gd name="connsiteX4" fmla="*/ 900697 w 900697"/>
            <a:gd name="connsiteY4" fmla="*/ 0 h 1915948"/>
            <a:gd name="connsiteX0" fmla="*/ 82 w 850973"/>
            <a:gd name="connsiteY0" fmla="*/ 1487129 h 1915948"/>
            <a:gd name="connsiteX1" fmla="*/ 16820 w 850973"/>
            <a:gd name="connsiteY1" fmla="*/ 1656262 h 1915948"/>
            <a:gd name="connsiteX2" fmla="*/ 284136 w 850973"/>
            <a:gd name="connsiteY2" fmla="*/ 1668552 h 1915948"/>
            <a:gd name="connsiteX3" fmla="*/ 434939 w 850973"/>
            <a:gd name="connsiteY3" fmla="*/ 1915948 h 1915948"/>
            <a:gd name="connsiteX4" fmla="*/ 850973 w 850973"/>
            <a:gd name="connsiteY4" fmla="*/ 0 h 1915948"/>
            <a:gd name="connsiteX0" fmla="*/ 1053 w 851944"/>
            <a:gd name="connsiteY0" fmla="*/ 1487129 h 1915948"/>
            <a:gd name="connsiteX1" fmla="*/ 2428 w 851944"/>
            <a:gd name="connsiteY1" fmla="*/ 1656262 h 1915948"/>
            <a:gd name="connsiteX2" fmla="*/ 285107 w 851944"/>
            <a:gd name="connsiteY2" fmla="*/ 1668552 h 1915948"/>
            <a:gd name="connsiteX3" fmla="*/ 435910 w 851944"/>
            <a:gd name="connsiteY3" fmla="*/ 1915948 h 1915948"/>
            <a:gd name="connsiteX4" fmla="*/ 851944 w 851944"/>
            <a:gd name="connsiteY4" fmla="*/ 0 h 1915948"/>
            <a:gd name="connsiteX0" fmla="*/ 1053 w 851944"/>
            <a:gd name="connsiteY0" fmla="*/ 1487129 h 1912868"/>
            <a:gd name="connsiteX1" fmla="*/ 2428 w 851944"/>
            <a:gd name="connsiteY1" fmla="*/ 1656262 h 1912868"/>
            <a:gd name="connsiteX2" fmla="*/ 285107 w 851944"/>
            <a:gd name="connsiteY2" fmla="*/ 1668552 h 1912868"/>
            <a:gd name="connsiteX3" fmla="*/ 417475 w 851944"/>
            <a:gd name="connsiteY3" fmla="*/ 1912868 h 1912868"/>
            <a:gd name="connsiteX4" fmla="*/ 851944 w 851944"/>
            <a:gd name="connsiteY4" fmla="*/ 0 h 1912868"/>
            <a:gd name="connsiteX0" fmla="*/ 1053 w 572339"/>
            <a:gd name="connsiteY0" fmla="*/ 50 h 425789"/>
            <a:gd name="connsiteX1" fmla="*/ 2428 w 572339"/>
            <a:gd name="connsiteY1" fmla="*/ 169183 h 425789"/>
            <a:gd name="connsiteX2" fmla="*/ 285107 w 572339"/>
            <a:gd name="connsiteY2" fmla="*/ 181473 h 425789"/>
            <a:gd name="connsiteX3" fmla="*/ 417475 w 572339"/>
            <a:gd name="connsiteY3" fmla="*/ 425789 h 425789"/>
            <a:gd name="connsiteX4" fmla="*/ 572339 w 572339"/>
            <a:gd name="connsiteY4" fmla="*/ 166921 h 425789"/>
            <a:gd name="connsiteX0" fmla="*/ 1053 w 584277"/>
            <a:gd name="connsiteY0" fmla="*/ 50 h 425789"/>
            <a:gd name="connsiteX1" fmla="*/ 2428 w 584277"/>
            <a:gd name="connsiteY1" fmla="*/ 169183 h 425789"/>
            <a:gd name="connsiteX2" fmla="*/ 285107 w 584277"/>
            <a:gd name="connsiteY2" fmla="*/ 181473 h 425789"/>
            <a:gd name="connsiteX3" fmla="*/ 417475 w 584277"/>
            <a:gd name="connsiteY3" fmla="*/ 425789 h 425789"/>
            <a:gd name="connsiteX4" fmla="*/ 572339 w 584277"/>
            <a:gd name="connsiteY4" fmla="*/ 166921 h 425789"/>
            <a:gd name="connsiteX5" fmla="*/ 573930 w 584277"/>
            <a:gd name="connsiteY5" fmla="*/ 151663 h 425789"/>
            <a:gd name="connsiteX0" fmla="*/ 1053 w 850462"/>
            <a:gd name="connsiteY0" fmla="*/ 50 h 425789"/>
            <a:gd name="connsiteX1" fmla="*/ 2428 w 850462"/>
            <a:gd name="connsiteY1" fmla="*/ 169183 h 425789"/>
            <a:gd name="connsiteX2" fmla="*/ 285107 w 850462"/>
            <a:gd name="connsiteY2" fmla="*/ 181473 h 425789"/>
            <a:gd name="connsiteX3" fmla="*/ 417475 w 850462"/>
            <a:gd name="connsiteY3" fmla="*/ 425789 h 425789"/>
            <a:gd name="connsiteX4" fmla="*/ 572339 w 850462"/>
            <a:gd name="connsiteY4" fmla="*/ 166921 h 425789"/>
            <a:gd name="connsiteX5" fmla="*/ 850462 w 850462"/>
            <a:gd name="connsiteY5" fmla="*/ 170144 h 425789"/>
            <a:gd name="connsiteX0" fmla="*/ 1053 w 869381"/>
            <a:gd name="connsiteY0" fmla="*/ 50 h 425789"/>
            <a:gd name="connsiteX1" fmla="*/ 2428 w 869381"/>
            <a:gd name="connsiteY1" fmla="*/ 169183 h 425789"/>
            <a:gd name="connsiteX2" fmla="*/ 285107 w 869381"/>
            <a:gd name="connsiteY2" fmla="*/ 181473 h 425789"/>
            <a:gd name="connsiteX3" fmla="*/ 417475 w 869381"/>
            <a:gd name="connsiteY3" fmla="*/ 425789 h 425789"/>
            <a:gd name="connsiteX4" fmla="*/ 572339 w 869381"/>
            <a:gd name="connsiteY4" fmla="*/ 166921 h 425789"/>
            <a:gd name="connsiteX5" fmla="*/ 850462 w 869381"/>
            <a:gd name="connsiteY5" fmla="*/ 170144 h 425789"/>
            <a:gd name="connsiteX6" fmla="*/ 844316 w 869381"/>
            <a:gd name="connsiteY6" fmla="*/ 163983 h 425789"/>
            <a:gd name="connsiteX0" fmla="*/ 1053 w 870895"/>
            <a:gd name="connsiteY0" fmla="*/ 5471 h 431210"/>
            <a:gd name="connsiteX1" fmla="*/ 2428 w 870895"/>
            <a:gd name="connsiteY1" fmla="*/ 174604 h 431210"/>
            <a:gd name="connsiteX2" fmla="*/ 285107 w 870895"/>
            <a:gd name="connsiteY2" fmla="*/ 186894 h 431210"/>
            <a:gd name="connsiteX3" fmla="*/ 417475 w 870895"/>
            <a:gd name="connsiteY3" fmla="*/ 431210 h 431210"/>
            <a:gd name="connsiteX4" fmla="*/ 572339 w 870895"/>
            <a:gd name="connsiteY4" fmla="*/ 172342 h 431210"/>
            <a:gd name="connsiteX5" fmla="*/ 850462 w 870895"/>
            <a:gd name="connsiteY5" fmla="*/ 175565 h 431210"/>
            <a:gd name="connsiteX6" fmla="*/ 850461 w 870895"/>
            <a:gd name="connsiteY6" fmla="*/ 0 h 431210"/>
            <a:gd name="connsiteX0" fmla="*/ 1053 w 853166"/>
            <a:gd name="connsiteY0" fmla="*/ 5471 h 431210"/>
            <a:gd name="connsiteX1" fmla="*/ 2428 w 853166"/>
            <a:gd name="connsiteY1" fmla="*/ 174604 h 431210"/>
            <a:gd name="connsiteX2" fmla="*/ 285107 w 853166"/>
            <a:gd name="connsiteY2" fmla="*/ 186894 h 431210"/>
            <a:gd name="connsiteX3" fmla="*/ 417475 w 853166"/>
            <a:gd name="connsiteY3" fmla="*/ 431210 h 431210"/>
            <a:gd name="connsiteX4" fmla="*/ 572339 w 853166"/>
            <a:gd name="connsiteY4" fmla="*/ 172342 h 431210"/>
            <a:gd name="connsiteX5" fmla="*/ 850462 w 853166"/>
            <a:gd name="connsiteY5" fmla="*/ 175565 h 431210"/>
            <a:gd name="connsiteX6" fmla="*/ 850461 w 853166"/>
            <a:gd name="connsiteY6" fmla="*/ 0 h 431210"/>
            <a:gd name="connsiteX0" fmla="*/ 1053 w 853166"/>
            <a:gd name="connsiteY0" fmla="*/ 5471 h 431210"/>
            <a:gd name="connsiteX1" fmla="*/ 2428 w 853166"/>
            <a:gd name="connsiteY1" fmla="*/ 174604 h 431210"/>
            <a:gd name="connsiteX2" fmla="*/ 285107 w 853166"/>
            <a:gd name="connsiteY2" fmla="*/ 186894 h 431210"/>
            <a:gd name="connsiteX3" fmla="*/ 417475 w 853166"/>
            <a:gd name="connsiteY3" fmla="*/ 431210 h 431210"/>
            <a:gd name="connsiteX4" fmla="*/ 572339 w 853166"/>
            <a:gd name="connsiteY4" fmla="*/ 172342 h 431210"/>
            <a:gd name="connsiteX5" fmla="*/ 850462 w 853166"/>
            <a:gd name="connsiteY5" fmla="*/ 175565 h 431210"/>
            <a:gd name="connsiteX6" fmla="*/ 850461 w 853166"/>
            <a:gd name="connsiteY6" fmla="*/ 0 h 431210"/>
            <a:gd name="connsiteX0" fmla="*/ 1053 w 853166"/>
            <a:gd name="connsiteY0" fmla="*/ 5471 h 431210"/>
            <a:gd name="connsiteX1" fmla="*/ 2428 w 853166"/>
            <a:gd name="connsiteY1" fmla="*/ 174604 h 431210"/>
            <a:gd name="connsiteX2" fmla="*/ 285107 w 853166"/>
            <a:gd name="connsiteY2" fmla="*/ 186894 h 431210"/>
            <a:gd name="connsiteX3" fmla="*/ 417475 w 853166"/>
            <a:gd name="connsiteY3" fmla="*/ 431210 h 431210"/>
            <a:gd name="connsiteX4" fmla="*/ 572339 w 853166"/>
            <a:gd name="connsiteY4" fmla="*/ 172342 h 431210"/>
            <a:gd name="connsiteX5" fmla="*/ 850462 w 853166"/>
            <a:gd name="connsiteY5" fmla="*/ 175565 h 431210"/>
            <a:gd name="connsiteX6" fmla="*/ 850461 w 853166"/>
            <a:gd name="connsiteY6" fmla="*/ 0 h 4312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853166" h="431210">
              <a:moveTo>
                <a:pt x="1053" y="5471"/>
              </a:moveTo>
              <a:cubicBezTo>
                <a:pt x="-254" y="2934"/>
                <a:pt x="-875" y="98278"/>
                <a:pt x="2428" y="174604"/>
              </a:cubicBezTo>
              <a:cubicBezTo>
                <a:pt x="113270" y="183333"/>
                <a:pt x="215420" y="171350"/>
                <a:pt x="285107" y="186894"/>
              </a:cubicBezTo>
              <a:lnTo>
                <a:pt x="417475" y="431210"/>
              </a:lnTo>
              <a:lnTo>
                <a:pt x="572339" y="172342"/>
              </a:lnTo>
              <a:cubicBezTo>
                <a:pt x="647576" y="172856"/>
                <a:pt x="850131" y="178744"/>
                <a:pt x="850462" y="175565"/>
              </a:cubicBezTo>
              <a:cubicBezTo>
                <a:pt x="855848" y="104234"/>
                <a:pt x="851741" y="1284"/>
                <a:pt x="850461" y="0"/>
              </a:cubicBezTo>
            </a:path>
          </a:pathLst>
        </a:custGeom>
        <a:noFill xmlns:a="http://schemas.openxmlformats.org/drawingml/2006/main"/>
        <a:ln xmlns:a="http://schemas.openxmlformats.org/drawingml/2006/main" w="5080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0.78416</cdr:x>
      <cdr:y>0.715</cdr:y>
    </cdr:from>
    <cdr:to>
      <cdr:x>0.84626</cdr:x>
      <cdr:y>0.76205</cdr:y>
    </cdr:to>
    <cdr:sp macro="" textlink="">
      <cdr:nvSpPr>
        <cdr:cNvPr id="88" name="Freihandform 87"/>
        <cdr:cNvSpPr/>
      </cdr:nvSpPr>
      <cdr:spPr>
        <a:xfrm xmlns:a="http://schemas.openxmlformats.org/drawingml/2006/main">
          <a:off x="10774452" y="6536361"/>
          <a:ext cx="853166" cy="430161"/>
        </a:xfrm>
        <a:custGeom xmlns:a="http://schemas.openxmlformats.org/drawingml/2006/main">
          <a:avLst/>
          <a:gdLst>
            <a:gd name="connsiteX0" fmla="*/ 0 w 853965"/>
            <a:gd name="connsiteY0" fmla="*/ 0 h 1915948"/>
            <a:gd name="connsiteX1" fmla="*/ 437931 w 853965"/>
            <a:gd name="connsiteY1" fmla="*/ 1915948 h 1915948"/>
            <a:gd name="connsiteX2" fmla="*/ 853965 w 853965"/>
            <a:gd name="connsiteY2" fmla="*/ 0 h 1915948"/>
            <a:gd name="connsiteX0" fmla="*/ 0 w 466819"/>
            <a:gd name="connsiteY0" fmla="*/ 1646903 h 1915948"/>
            <a:gd name="connsiteX1" fmla="*/ 50785 w 466819"/>
            <a:gd name="connsiteY1" fmla="*/ 1915948 h 1915948"/>
            <a:gd name="connsiteX2" fmla="*/ 466819 w 466819"/>
            <a:gd name="connsiteY2" fmla="*/ 0 h 1915948"/>
            <a:gd name="connsiteX0" fmla="*/ 10914 w 477733"/>
            <a:gd name="connsiteY0" fmla="*/ 1646903 h 1915948"/>
            <a:gd name="connsiteX1" fmla="*/ 0 w 477733"/>
            <a:gd name="connsiteY1" fmla="*/ 1628609 h 1915948"/>
            <a:gd name="connsiteX2" fmla="*/ 61699 w 477733"/>
            <a:gd name="connsiteY2" fmla="*/ 1915948 h 1915948"/>
            <a:gd name="connsiteX3" fmla="*/ 477733 w 477733"/>
            <a:gd name="connsiteY3" fmla="*/ 0 h 1915948"/>
            <a:gd name="connsiteX0" fmla="*/ 244430 w 711249"/>
            <a:gd name="connsiteY0" fmla="*/ 1646903 h 1915948"/>
            <a:gd name="connsiteX1" fmla="*/ 0 w 711249"/>
            <a:gd name="connsiteY1" fmla="*/ 1650117 h 1915948"/>
            <a:gd name="connsiteX2" fmla="*/ 295215 w 711249"/>
            <a:gd name="connsiteY2" fmla="*/ 1915948 h 1915948"/>
            <a:gd name="connsiteX3" fmla="*/ 711249 w 711249"/>
            <a:gd name="connsiteY3" fmla="*/ 0 h 1915948"/>
            <a:gd name="connsiteX0" fmla="*/ 0 w 712625"/>
            <a:gd name="connsiteY0" fmla="*/ 1499419 h 1915948"/>
            <a:gd name="connsiteX1" fmla="*/ 1376 w 712625"/>
            <a:gd name="connsiteY1" fmla="*/ 1650117 h 1915948"/>
            <a:gd name="connsiteX2" fmla="*/ 296591 w 712625"/>
            <a:gd name="connsiteY2" fmla="*/ 1915948 h 1915948"/>
            <a:gd name="connsiteX3" fmla="*/ 712625 w 712625"/>
            <a:gd name="connsiteY3" fmla="*/ 0 h 1915948"/>
            <a:gd name="connsiteX0" fmla="*/ 0 w 712625"/>
            <a:gd name="connsiteY0" fmla="*/ 1499419 h 1915948"/>
            <a:gd name="connsiteX1" fmla="*/ 155005 w 712625"/>
            <a:gd name="connsiteY1" fmla="*/ 1656262 h 1915948"/>
            <a:gd name="connsiteX2" fmla="*/ 296591 w 712625"/>
            <a:gd name="connsiteY2" fmla="*/ 1915948 h 1915948"/>
            <a:gd name="connsiteX3" fmla="*/ 712625 w 712625"/>
            <a:gd name="connsiteY3" fmla="*/ 0 h 1915948"/>
            <a:gd name="connsiteX0" fmla="*/ 0 w 709552"/>
            <a:gd name="connsiteY0" fmla="*/ 1625395 h 1915948"/>
            <a:gd name="connsiteX1" fmla="*/ 151932 w 709552"/>
            <a:gd name="connsiteY1" fmla="*/ 1656262 h 1915948"/>
            <a:gd name="connsiteX2" fmla="*/ 293518 w 709552"/>
            <a:gd name="connsiteY2" fmla="*/ 1915948 h 1915948"/>
            <a:gd name="connsiteX3" fmla="*/ 709552 w 709552"/>
            <a:gd name="connsiteY3" fmla="*/ 0 h 1915948"/>
            <a:gd name="connsiteX0" fmla="*/ 0 w 709552"/>
            <a:gd name="connsiteY0" fmla="*/ 1625395 h 1915948"/>
            <a:gd name="connsiteX1" fmla="*/ 155005 w 709552"/>
            <a:gd name="connsiteY1" fmla="*/ 1677770 h 1915948"/>
            <a:gd name="connsiteX2" fmla="*/ 293518 w 709552"/>
            <a:gd name="connsiteY2" fmla="*/ 1915948 h 1915948"/>
            <a:gd name="connsiteX3" fmla="*/ 709552 w 709552"/>
            <a:gd name="connsiteY3" fmla="*/ 0 h 1915948"/>
            <a:gd name="connsiteX0" fmla="*/ 0 w 709552"/>
            <a:gd name="connsiteY0" fmla="*/ 1640758 h 1915948"/>
            <a:gd name="connsiteX1" fmla="*/ 155005 w 709552"/>
            <a:gd name="connsiteY1" fmla="*/ 1677770 h 1915948"/>
            <a:gd name="connsiteX2" fmla="*/ 293518 w 709552"/>
            <a:gd name="connsiteY2" fmla="*/ 1915948 h 1915948"/>
            <a:gd name="connsiteX3" fmla="*/ 709552 w 709552"/>
            <a:gd name="connsiteY3" fmla="*/ 0 h 1915948"/>
            <a:gd name="connsiteX0" fmla="*/ 0 w 844746"/>
            <a:gd name="connsiteY0" fmla="*/ 1634613 h 1915948"/>
            <a:gd name="connsiteX1" fmla="*/ 290199 w 844746"/>
            <a:gd name="connsiteY1" fmla="*/ 1677770 h 1915948"/>
            <a:gd name="connsiteX2" fmla="*/ 428712 w 844746"/>
            <a:gd name="connsiteY2" fmla="*/ 1915948 h 1915948"/>
            <a:gd name="connsiteX3" fmla="*/ 844746 w 844746"/>
            <a:gd name="connsiteY3" fmla="*/ 0 h 1915948"/>
            <a:gd name="connsiteX0" fmla="*/ 7757 w 852503"/>
            <a:gd name="connsiteY0" fmla="*/ 1634613 h 1915948"/>
            <a:gd name="connsiteX1" fmla="*/ 297956 w 852503"/>
            <a:gd name="connsiteY1" fmla="*/ 1677770 h 1915948"/>
            <a:gd name="connsiteX2" fmla="*/ 436469 w 852503"/>
            <a:gd name="connsiteY2" fmla="*/ 1915948 h 1915948"/>
            <a:gd name="connsiteX3" fmla="*/ 852503 w 852503"/>
            <a:gd name="connsiteY3" fmla="*/ 0 h 1915948"/>
            <a:gd name="connsiteX0" fmla="*/ 8004 w 852750"/>
            <a:gd name="connsiteY0" fmla="*/ 1634613 h 1915948"/>
            <a:gd name="connsiteX1" fmla="*/ 285913 w 852750"/>
            <a:gd name="connsiteY1" fmla="*/ 1668552 h 1915948"/>
            <a:gd name="connsiteX2" fmla="*/ 436716 w 852750"/>
            <a:gd name="connsiteY2" fmla="*/ 1915948 h 1915948"/>
            <a:gd name="connsiteX3" fmla="*/ 852750 w 852750"/>
            <a:gd name="connsiteY3" fmla="*/ 0 h 1915948"/>
            <a:gd name="connsiteX0" fmla="*/ 26823 w 871569"/>
            <a:gd name="connsiteY0" fmla="*/ 1634613 h 1915948"/>
            <a:gd name="connsiteX1" fmla="*/ 18981 w 871569"/>
            <a:gd name="connsiteY1" fmla="*/ 1619392 h 1915948"/>
            <a:gd name="connsiteX2" fmla="*/ 304732 w 871569"/>
            <a:gd name="connsiteY2" fmla="*/ 1668552 h 1915948"/>
            <a:gd name="connsiteX3" fmla="*/ 455535 w 871569"/>
            <a:gd name="connsiteY3" fmla="*/ 1915948 h 1915948"/>
            <a:gd name="connsiteX4" fmla="*/ 871569 w 871569"/>
            <a:gd name="connsiteY4" fmla="*/ 0 h 1915948"/>
            <a:gd name="connsiteX0" fmla="*/ 17682 w 862428"/>
            <a:gd name="connsiteY0" fmla="*/ 1634613 h 1915948"/>
            <a:gd name="connsiteX1" fmla="*/ 22130 w 862428"/>
            <a:gd name="connsiteY1" fmla="*/ 1785311 h 1915948"/>
            <a:gd name="connsiteX2" fmla="*/ 295591 w 862428"/>
            <a:gd name="connsiteY2" fmla="*/ 1668552 h 1915948"/>
            <a:gd name="connsiteX3" fmla="*/ 446394 w 862428"/>
            <a:gd name="connsiteY3" fmla="*/ 1915948 h 1915948"/>
            <a:gd name="connsiteX4" fmla="*/ 862428 w 862428"/>
            <a:gd name="connsiteY4" fmla="*/ 0 h 1915948"/>
            <a:gd name="connsiteX0" fmla="*/ 13521 w 864412"/>
            <a:gd name="connsiteY0" fmla="*/ 1487129 h 1915948"/>
            <a:gd name="connsiteX1" fmla="*/ 24114 w 864412"/>
            <a:gd name="connsiteY1" fmla="*/ 1785311 h 1915948"/>
            <a:gd name="connsiteX2" fmla="*/ 297575 w 864412"/>
            <a:gd name="connsiteY2" fmla="*/ 1668552 h 1915948"/>
            <a:gd name="connsiteX3" fmla="*/ 448378 w 864412"/>
            <a:gd name="connsiteY3" fmla="*/ 1915948 h 1915948"/>
            <a:gd name="connsiteX4" fmla="*/ 864412 w 864412"/>
            <a:gd name="connsiteY4" fmla="*/ 0 h 1915948"/>
            <a:gd name="connsiteX0" fmla="*/ 9734 w 860625"/>
            <a:gd name="connsiteY0" fmla="*/ 1487129 h 1915948"/>
            <a:gd name="connsiteX1" fmla="*/ 26472 w 860625"/>
            <a:gd name="connsiteY1" fmla="*/ 1656262 h 1915948"/>
            <a:gd name="connsiteX2" fmla="*/ 293788 w 860625"/>
            <a:gd name="connsiteY2" fmla="*/ 1668552 h 1915948"/>
            <a:gd name="connsiteX3" fmla="*/ 444591 w 860625"/>
            <a:gd name="connsiteY3" fmla="*/ 1915948 h 1915948"/>
            <a:gd name="connsiteX4" fmla="*/ 860625 w 860625"/>
            <a:gd name="connsiteY4" fmla="*/ 0 h 1915948"/>
            <a:gd name="connsiteX0" fmla="*/ 49806 w 900697"/>
            <a:gd name="connsiteY0" fmla="*/ 1487129 h 1915948"/>
            <a:gd name="connsiteX1" fmla="*/ 66544 w 900697"/>
            <a:gd name="connsiteY1" fmla="*/ 1656262 h 1915948"/>
            <a:gd name="connsiteX2" fmla="*/ 333860 w 900697"/>
            <a:gd name="connsiteY2" fmla="*/ 1668552 h 1915948"/>
            <a:gd name="connsiteX3" fmla="*/ 484663 w 900697"/>
            <a:gd name="connsiteY3" fmla="*/ 1915948 h 1915948"/>
            <a:gd name="connsiteX4" fmla="*/ 900697 w 900697"/>
            <a:gd name="connsiteY4" fmla="*/ 0 h 1915948"/>
            <a:gd name="connsiteX0" fmla="*/ 49806 w 900697"/>
            <a:gd name="connsiteY0" fmla="*/ 1487129 h 1915948"/>
            <a:gd name="connsiteX1" fmla="*/ 66544 w 900697"/>
            <a:gd name="connsiteY1" fmla="*/ 1656262 h 1915948"/>
            <a:gd name="connsiteX2" fmla="*/ 333860 w 900697"/>
            <a:gd name="connsiteY2" fmla="*/ 1668552 h 1915948"/>
            <a:gd name="connsiteX3" fmla="*/ 484663 w 900697"/>
            <a:gd name="connsiteY3" fmla="*/ 1915948 h 1915948"/>
            <a:gd name="connsiteX4" fmla="*/ 900697 w 900697"/>
            <a:gd name="connsiteY4" fmla="*/ 0 h 1915948"/>
            <a:gd name="connsiteX0" fmla="*/ 82 w 850973"/>
            <a:gd name="connsiteY0" fmla="*/ 1487129 h 1915948"/>
            <a:gd name="connsiteX1" fmla="*/ 16820 w 850973"/>
            <a:gd name="connsiteY1" fmla="*/ 1656262 h 1915948"/>
            <a:gd name="connsiteX2" fmla="*/ 284136 w 850973"/>
            <a:gd name="connsiteY2" fmla="*/ 1668552 h 1915948"/>
            <a:gd name="connsiteX3" fmla="*/ 434939 w 850973"/>
            <a:gd name="connsiteY3" fmla="*/ 1915948 h 1915948"/>
            <a:gd name="connsiteX4" fmla="*/ 850973 w 850973"/>
            <a:gd name="connsiteY4" fmla="*/ 0 h 1915948"/>
            <a:gd name="connsiteX0" fmla="*/ 1053 w 851944"/>
            <a:gd name="connsiteY0" fmla="*/ 1487129 h 1915948"/>
            <a:gd name="connsiteX1" fmla="*/ 2428 w 851944"/>
            <a:gd name="connsiteY1" fmla="*/ 1656262 h 1915948"/>
            <a:gd name="connsiteX2" fmla="*/ 285107 w 851944"/>
            <a:gd name="connsiteY2" fmla="*/ 1668552 h 1915948"/>
            <a:gd name="connsiteX3" fmla="*/ 435910 w 851944"/>
            <a:gd name="connsiteY3" fmla="*/ 1915948 h 1915948"/>
            <a:gd name="connsiteX4" fmla="*/ 851944 w 851944"/>
            <a:gd name="connsiteY4" fmla="*/ 0 h 1915948"/>
            <a:gd name="connsiteX0" fmla="*/ 1053 w 851944"/>
            <a:gd name="connsiteY0" fmla="*/ 1487129 h 1912868"/>
            <a:gd name="connsiteX1" fmla="*/ 2428 w 851944"/>
            <a:gd name="connsiteY1" fmla="*/ 1656262 h 1912868"/>
            <a:gd name="connsiteX2" fmla="*/ 285107 w 851944"/>
            <a:gd name="connsiteY2" fmla="*/ 1668552 h 1912868"/>
            <a:gd name="connsiteX3" fmla="*/ 417475 w 851944"/>
            <a:gd name="connsiteY3" fmla="*/ 1912868 h 1912868"/>
            <a:gd name="connsiteX4" fmla="*/ 851944 w 851944"/>
            <a:gd name="connsiteY4" fmla="*/ 0 h 1912868"/>
            <a:gd name="connsiteX0" fmla="*/ 1053 w 572339"/>
            <a:gd name="connsiteY0" fmla="*/ 50 h 425789"/>
            <a:gd name="connsiteX1" fmla="*/ 2428 w 572339"/>
            <a:gd name="connsiteY1" fmla="*/ 169183 h 425789"/>
            <a:gd name="connsiteX2" fmla="*/ 285107 w 572339"/>
            <a:gd name="connsiteY2" fmla="*/ 181473 h 425789"/>
            <a:gd name="connsiteX3" fmla="*/ 417475 w 572339"/>
            <a:gd name="connsiteY3" fmla="*/ 425789 h 425789"/>
            <a:gd name="connsiteX4" fmla="*/ 572339 w 572339"/>
            <a:gd name="connsiteY4" fmla="*/ 166921 h 425789"/>
            <a:gd name="connsiteX0" fmla="*/ 1053 w 584277"/>
            <a:gd name="connsiteY0" fmla="*/ 50 h 425789"/>
            <a:gd name="connsiteX1" fmla="*/ 2428 w 584277"/>
            <a:gd name="connsiteY1" fmla="*/ 169183 h 425789"/>
            <a:gd name="connsiteX2" fmla="*/ 285107 w 584277"/>
            <a:gd name="connsiteY2" fmla="*/ 181473 h 425789"/>
            <a:gd name="connsiteX3" fmla="*/ 417475 w 584277"/>
            <a:gd name="connsiteY3" fmla="*/ 425789 h 425789"/>
            <a:gd name="connsiteX4" fmla="*/ 572339 w 584277"/>
            <a:gd name="connsiteY4" fmla="*/ 166921 h 425789"/>
            <a:gd name="connsiteX5" fmla="*/ 573930 w 584277"/>
            <a:gd name="connsiteY5" fmla="*/ 151663 h 425789"/>
            <a:gd name="connsiteX0" fmla="*/ 1053 w 850462"/>
            <a:gd name="connsiteY0" fmla="*/ 50 h 425789"/>
            <a:gd name="connsiteX1" fmla="*/ 2428 w 850462"/>
            <a:gd name="connsiteY1" fmla="*/ 169183 h 425789"/>
            <a:gd name="connsiteX2" fmla="*/ 285107 w 850462"/>
            <a:gd name="connsiteY2" fmla="*/ 181473 h 425789"/>
            <a:gd name="connsiteX3" fmla="*/ 417475 w 850462"/>
            <a:gd name="connsiteY3" fmla="*/ 425789 h 425789"/>
            <a:gd name="connsiteX4" fmla="*/ 572339 w 850462"/>
            <a:gd name="connsiteY4" fmla="*/ 166921 h 425789"/>
            <a:gd name="connsiteX5" fmla="*/ 850462 w 850462"/>
            <a:gd name="connsiteY5" fmla="*/ 170144 h 425789"/>
            <a:gd name="connsiteX0" fmla="*/ 1053 w 869381"/>
            <a:gd name="connsiteY0" fmla="*/ 50 h 425789"/>
            <a:gd name="connsiteX1" fmla="*/ 2428 w 869381"/>
            <a:gd name="connsiteY1" fmla="*/ 169183 h 425789"/>
            <a:gd name="connsiteX2" fmla="*/ 285107 w 869381"/>
            <a:gd name="connsiteY2" fmla="*/ 181473 h 425789"/>
            <a:gd name="connsiteX3" fmla="*/ 417475 w 869381"/>
            <a:gd name="connsiteY3" fmla="*/ 425789 h 425789"/>
            <a:gd name="connsiteX4" fmla="*/ 572339 w 869381"/>
            <a:gd name="connsiteY4" fmla="*/ 166921 h 425789"/>
            <a:gd name="connsiteX5" fmla="*/ 850462 w 869381"/>
            <a:gd name="connsiteY5" fmla="*/ 170144 h 425789"/>
            <a:gd name="connsiteX6" fmla="*/ 844316 w 869381"/>
            <a:gd name="connsiteY6" fmla="*/ 163983 h 425789"/>
            <a:gd name="connsiteX0" fmla="*/ 1053 w 870895"/>
            <a:gd name="connsiteY0" fmla="*/ 5471 h 431210"/>
            <a:gd name="connsiteX1" fmla="*/ 2428 w 870895"/>
            <a:gd name="connsiteY1" fmla="*/ 174604 h 431210"/>
            <a:gd name="connsiteX2" fmla="*/ 285107 w 870895"/>
            <a:gd name="connsiteY2" fmla="*/ 186894 h 431210"/>
            <a:gd name="connsiteX3" fmla="*/ 417475 w 870895"/>
            <a:gd name="connsiteY3" fmla="*/ 431210 h 431210"/>
            <a:gd name="connsiteX4" fmla="*/ 572339 w 870895"/>
            <a:gd name="connsiteY4" fmla="*/ 172342 h 431210"/>
            <a:gd name="connsiteX5" fmla="*/ 850462 w 870895"/>
            <a:gd name="connsiteY5" fmla="*/ 175565 h 431210"/>
            <a:gd name="connsiteX6" fmla="*/ 850461 w 870895"/>
            <a:gd name="connsiteY6" fmla="*/ 0 h 431210"/>
            <a:gd name="connsiteX0" fmla="*/ 1053 w 853166"/>
            <a:gd name="connsiteY0" fmla="*/ 5471 h 431210"/>
            <a:gd name="connsiteX1" fmla="*/ 2428 w 853166"/>
            <a:gd name="connsiteY1" fmla="*/ 174604 h 431210"/>
            <a:gd name="connsiteX2" fmla="*/ 285107 w 853166"/>
            <a:gd name="connsiteY2" fmla="*/ 186894 h 431210"/>
            <a:gd name="connsiteX3" fmla="*/ 417475 w 853166"/>
            <a:gd name="connsiteY3" fmla="*/ 431210 h 431210"/>
            <a:gd name="connsiteX4" fmla="*/ 572339 w 853166"/>
            <a:gd name="connsiteY4" fmla="*/ 172342 h 431210"/>
            <a:gd name="connsiteX5" fmla="*/ 850462 w 853166"/>
            <a:gd name="connsiteY5" fmla="*/ 175565 h 431210"/>
            <a:gd name="connsiteX6" fmla="*/ 850461 w 853166"/>
            <a:gd name="connsiteY6" fmla="*/ 0 h 431210"/>
            <a:gd name="connsiteX0" fmla="*/ 1053 w 853166"/>
            <a:gd name="connsiteY0" fmla="*/ 5471 h 431210"/>
            <a:gd name="connsiteX1" fmla="*/ 2428 w 853166"/>
            <a:gd name="connsiteY1" fmla="*/ 174604 h 431210"/>
            <a:gd name="connsiteX2" fmla="*/ 285107 w 853166"/>
            <a:gd name="connsiteY2" fmla="*/ 186894 h 431210"/>
            <a:gd name="connsiteX3" fmla="*/ 417475 w 853166"/>
            <a:gd name="connsiteY3" fmla="*/ 431210 h 431210"/>
            <a:gd name="connsiteX4" fmla="*/ 572339 w 853166"/>
            <a:gd name="connsiteY4" fmla="*/ 172342 h 431210"/>
            <a:gd name="connsiteX5" fmla="*/ 850462 w 853166"/>
            <a:gd name="connsiteY5" fmla="*/ 175565 h 431210"/>
            <a:gd name="connsiteX6" fmla="*/ 850461 w 853166"/>
            <a:gd name="connsiteY6" fmla="*/ 0 h 431210"/>
            <a:gd name="connsiteX0" fmla="*/ 1053 w 853166"/>
            <a:gd name="connsiteY0" fmla="*/ 5471 h 431210"/>
            <a:gd name="connsiteX1" fmla="*/ 2428 w 853166"/>
            <a:gd name="connsiteY1" fmla="*/ 174604 h 431210"/>
            <a:gd name="connsiteX2" fmla="*/ 285107 w 853166"/>
            <a:gd name="connsiteY2" fmla="*/ 186894 h 431210"/>
            <a:gd name="connsiteX3" fmla="*/ 417475 w 853166"/>
            <a:gd name="connsiteY3" fmla="*/ 431210 h 431210"/>
            <a:gd name="connsiteX4" fmla="*/ 572339 w 853166"/>
            <a:gd name="connsiteY4" fmla="*/ 172342 h 431210"/>
            <a:gd name="connsiteX5" fmla="*/ 850462 w 853166"/>
            <a:gd name="connsiteY5" fmla="*/ 175565 h 431210"/>
            <a:gd name="connsiteX6" fmla="*/ 850461 w 853166"/>
            <a:gd name="connsiteY6" fmla="*/ 0 h 4312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853166" h="431210">
              <a:moveTo>
                <a:pt x="1053" y="5471"/>
              </a:moveTo>
              <a:cubicBezTo>
                <a:pt x="-254" y="2934"/>
                <a:pt x="-875" y="98278"/>
                <a:pt x="2428" y="174604"/>
              </a:cubicBezTo>
              <a:cubicBezTo>
                <a:pt x="113270" y="183333"/>
                <a:pt x="215420" y="171350"/>
                <a:pt x="285107" y="186894"/>
              </a:cubicBezTo>
              <a:lnTo>
                <a:pt x="417475" y="431210"/>
              </a:lnTo>
              <a:lnTo>
                <a:pt x="572339" y="172342"/>
              </a:lnTo>
              <a:cubicBezTo>
                <a:pt x="647576" y="172856"/>
                <a:pt x="850131" y="178744"/>
                <a:pt x="850462" y="175565"/>
              </a:cubicBezTo>
              <a:cubicBezTo>
                <a:pt x="855848" y="104234"/>
                <a:pt x="851741" y="1284"/>
                <a:pt x="850461" y="0"/>
              </a:cubicBezTo>
            </a:path>
          </a:pathLst>
        </a:custGeom>
        <a:noFill xmlns:a="http://schemas.openxmlformats.org/drawingml/2006/main"/>
        <a:ln xmlns:a="http://schemas.openxmlformats.org/drawingml/2006/main" w="5080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0.85504</cdr:x>
      <cdr:y>0.71617</cdr:y>
    </cdr:from>
    <cdr:to>
      <cdr:x>0.91714</cdr:x>
      <cdr:y>0.76322</cdr:y>
    </cdr:to>
    <cdr:sp macro="" textlink="">
      <cdr:nvSpPr>
        <cdr:cNvPr id="89" name="Freihandform 88"/>
        <cdr:cNvSpPr/>
      </cdr:nvSpPr>
      <cdr:spPr>
        <a:xfrm xmlns:a="http://schemas.openxmlformats.org/drawingml/2006/main">
          <a:off x="11748356" y="6547064"/>
          <a:ext cx="853166" cy="430161"/>
        </a:xfrm>
        <a:custGeom xmlns:a="http://schemas.openxmlformats.org/drawingml/2006/main">
          <a:avLst/>
          <a:gdLst>
            <a:gd name="connsiteX0" fmla="*/ 0 w 853965"/>
            <a:gd name="connsiteY0" fmla="*/ 0 h 1915948"/>
            <a:gd name="connsiteX1" fmla="*/ 437931 w 853965"/>
            <a:gd name="connsiteY1" fmla="*/ 1915948 h 1915948"/>
            <a:gd name="connsiteX2" fmla="*/ 853965 w 853965"/>
            <a:gd name="connsiteY2" fmla="*/ 0 h 1915948"/>
            <a:gd name="connsiteX0" fmla="*/ 0 w 466819"/>
            <a:gd name="connsiteY0" fmla="*/ 1646903 h 1915948"/>
            <a:gd name="connsiteX1" fmla="*/ 50785 w 466819"/>
            <a:gd name="connsiteY1" fmla="*/ 1915948 h 1915948"/>
            <a:gd name="connsiteX2" fmla="*/ 466819 w 466819"/>
            <a:gd name="connsiteY2" fmla="*/ 0 h 1915948"/>
            <a:gd name="connsiteX0" fmla="*/ 10914 w 477733"/>
            <a:gd name="connsiteY0" fmla="*/ 1646903 h 1915948"/>
            <a:gd name="connsiteX1" fmla="*/ 0 w 477733"/>
            <a:gd name="connsiteY1" fmla="*/ 1628609 h 1915948"/>
            <a:gd name="connsiteX2" fmla="*/ 61699 w 477733"/>
            <a:gd name="connsiteY2" fmla="*/ 1915948 h 1915948"/>
            <a:gd name="connsiteX3" fmla="*/ 477733 w 477733"/>
            <a:gd name="connsiteY3" fmla="*/ 0 h 1915948"/>
            <a:gd name="connsiteX0" fmla="*/ 244430 w 711249"/>
            <a:gd name="connsiteY0" fmla="*/ 1646903 h 1915948"/>
            <a:gd name="connsiteX1" fmla="*/ 0 w 711249"/>
            <a:gd name="connsiteY1" fmla="*/ 1650117 h 1915948"/>
            <a:gd name="connsiteX2" fmla="*/ 295215 w 711249"/>
            <a:gd name="connsiteY2" fmla="*/ 1915948 h 1915948"/>
            <a:gd name="connsiteX3" fmla="*/ 711249 w 711249"/>
            <a:gd name="connsiteY3" fmla="*/ 0 h 1915948"/>
            <a:gd name="connsiteX0" fmla="*/ 0 w 712625"/>
            <a:gd name="connsiteY0" fmla="*/ 1499419 h 1915948"/>
            <a:gd name="connsiteX1" fmla="*/ 1376 w 712625"/>
            <a:gd name="connsiteY1" fmla="*/ 1650117 h 1915948"/>
            <a:gd name="connsiteX2" fmla="*/ 296591 w 712625"/>
            <a:gd name="connsiteY2" fmla="*/ 1915948 h 1915948"/>
            <a:gd name="connsiteX3" fmla="*/ 712625 w 712625"/>
            <a:gd name="connsiteY3" fmla="*/ 0 h 1915948"/>
            <a:gd name="connsiteX0" fmla="*/ 0 w 712625"/>
            <a:gd name="connsiteY0" fmla="*/ 1499419 h 1915948"/>
            <a:gd name="connsiteX1" fmla="*/ 155005 w 712625"/>
            <a:gd name="connsiteY1" fmla="*/ 1656262 h 1915948"/>
            <a:gd name="connsiteX2" fmla="*/ 296591 w 712625"/>
            <a:gd name="connsiteY2" fmla="*/ 1915948 h 1915948"/>
            <a:gd name="connsiteX3" fmla="*/ 712625 w 712625"/>
            <a:gd name="connsiteY3" fmla="*/ 0 h 1915948"/>
            <a:gd name="connsiteX0" fmla="*/ 0 w 709552"/>
            <a:gd name="connsiteY0" fmla="*/ 1625395 h 1915948"/>
            <a:gd name="connsiteX1" fmla="*/ 151932 w 709552"/>
            <a:gd name="connsiteY1" fmla="*/ 1656262 h 1915948"/>
            <a:gd name="connsiteX2" fmla="*/ 293518 w 709552"/>
            <a:gd name="connsiteY2" fmla="*/ 1915948 h 1915948"/>
            <a:gd name="connsiteX3" fmla="*/ 709552 w 709552"/>
            <a:gd name="connsiteY3" fmla="*/ 0 h 1915948"/>
            <a:gd name="connsiteX0" fmla="*/ 0 w 709552"/>
            <a:gd name="connsiteY0" fmla="*/ 1625395 h 1915948"/>
            <a:gd name="connsiteX1" fmla="*/ 155005 w 709552"/>
            <a:gd name="connsiteY1" fmla="*/ 1677770 h 1915948"/>
            <a:gd name="connsiteX2" fmla="*/ 293518 w 709552"/>
            <a:gd name="connsiteY2" fmla="*/ 1915948 h 1915948"/>
            <a:gd name="connsiteX3" fmla="*/ 709552 w 709552"/>
            <a:gd name="connsiteY3" fmla="*/ 0 h 1915948"/>
            <a:gd name="connsiteX0" fmla="*/ 0 w 709552"/>
            <a:gd name="connsiteY0" fmla="*/ 1640758 h 1915948"/>
            <a:gd name="connsiteX1" fmla="*/ 155005 w 709552"/>
            <a:gd name="connsiteY1" fmla="*/ 1677770 h 1915948"/>
            <a:gd name="connsiteX2" fmla="*/ 293518 w 709552"/>
            <a:gd name="connsiteY2" fmla="*/ 1915948 h 1915948"/>
            <a:gd name="connsiteX3" fmla="*/ 709552 w 709552"/>
            <a:gd name="connsiteY3" fmla="*/ 0 h 1915948"/>
            <a:gd name="connsiteX0" fmla="*/ 0 w 844746"/>
            <a:gd name="connsiteY0" fmla="*/ 1634613 h 1915948"/>
            <a:gd name="connsiteX1" fmla="*/ 290199 w 844746"/>
            <a:gd name="connsiteY1" fmla="*/ 1677770 h 1915948"/>
            <a:gd name="connsiteX2" fmla="*/ 428712 w 844746"/>
            <a:gd name="connsiteY2" fmla="*/ 1915948 h 1915948"/>
            <a:gd name="connsiteX3" fmla="*/ 844746 w 844746"/>
            <a:gd name="connsiteY3" fmla="*/ 0 h 1915948"/>
            <a:gd name="connsiteX0" fmla="*/ 7757 w 852503"/>
            <a:gd name="connsiteY0" fmla="*/ 1634613 h 1915948"/>
            <a:gd name="connsiteX1" fmla="*/ 297956 w 852503"/>
            <a:gd name="connsiteY1" fmla="*/ 1677770 h 1915948"/>
            <a:gd name="connsiteX2" fmla="*/ 436469 w 852503"/>
            <a:gd name="connsiteY2" fmla="*/ 1915948 h 1915948"/>
            <a:gd name="connsiteX3" fmla="*/ 852503 w 852503"/>
            <a:gd name="connsiteY3" fmla="*/ 0 h 1915948"/>
            <a:gd name="connsiteX0" fmla="*/ 8004 w 852750"/>
            <a:gd name="connsiteY0" fmla="*/ 1634613 h 1915948"/>
            <a:gd name="connsiteX1" fmla="*/ 285913 w 852750"/>
            <a:gd name="connsiteY1" fmla="*/ 1668552 h 1915948"/>
            <a:gd name="connsiteX2" fmla="*/ 436716 w 852750"/>
            <a:gd name="connsiteY2" fmla="*/ 1915948 h 1915948"/>
            <a:gd name="connsiteX3" fmla="*/ 852750 w 852750"/>
            <a:gd name="connsiteY3" fmla="*/ 0 h 1915948"/>
            <a:gd name="connsiteX0" fmla="*/ 26823 w 871569"/>
            <a:gd name="connsiteY0" fmla="*/ 1634613 h 1915948"/>
            <a:gd name="connsiteX1" fmla="*/ 18981 w 871569"/>
            <a:gd name="connsiteY1" fmla="*/ 1619392 h 1915948"/>
            <a:gd name="connsiteX2" fmla="*/ 304732 w 871569"/>
            <a:gd name="connsiteY2" fmla="*/ 1668552 h 1915948"/>
            <a:gd name="connsiteX3" fmla="*/ 455535 w 871569"/>
            <a:gd name="connsiteY3" fmla="*/ 1915948 h 1915948"/>
            <a:gd name="connsiteX4" fmla="*/ 871569 w 871569"/>
            <a:gd name="connsiteY4" fmla="*/ 0 h 1915948"/>
            <a:gd name="connsiteX0" fmla="*/ 17682 w 862428"/>
            <a:gd name="connsiteY0" fmla="*/ 1634613 h 1915948"/>
            <a:gd name="connsiteX1" fmla="*/ 22130 w 862428"/>
            <a:gd name="connsiteY1" fmla="*/ 1785311 h 1915948"/>
            <a:gd name="connsiteX2" fmla="*/ 295591 w 862428"/>
            <a:gd name="connsiteY2" fmla="*/ 1668552 h 1915948"/>
            <a:gd name="connsiteX3" fmla="*/ 446394 w 862428"/>
            <a:gd name="connsiteY3" fmla="*/ 1915948 h 1915948"/>
            <a:gd name="connsiteX4" fmla="*/ 862428 w 862428"/>
            <a:gd name="connsiteY4" fmla="*/ 0 h 1915948"/>
            <a:gd name="connsiteX0" fmla="*/ 13521 w 864412"/>
            <a:gd name="connsiteY0" fmla="*/ 1487129 h 1915948"/>
            <a:gd name="connsiteX1" fmla="*/ 24114 w 864412"/>
            <a:gd name="connsiteY1" fmla="*/ 1785311 h 1915948"/>
            <a:gd name="connsiteX2" fmla="*/ 297575 w 864412"/>
            <a:gd name="connsiteY2" fmla="*/ 1668552 h 1915948"/>
            <a:gd name="connsiteX3" fmla="*/ 448378 w 864412"/>
            <a:gd name="connsiteY3" fmla="*/ 1915948 h 1915948"/>
            <a:gd name="connsiteX4" fmla="*/ 864412 w 864412"/>
            <a:gd name="connsiteY4" fmla="*/ 0 h 1915948"/>
            <a:gd name="connsiteX0" fmla="*/ 9734 w 860625"/>
            <a:gd name="connsiteY0" fmla="*/ 1487129 h 1915948"/>
            <a:gd name="connsiteX1" fmla="*/ 26472 w 860625"/>
            <a:gd name="connsiteY1" fmla="*/ 1656262 h 1915948"/>
            <a:gd name="connsiteX2" fmla="*/ 293788 w 860625"/>
            <a:gd name="connsiteY2" fmla="*/ 1668552 h 1915948"/>
            <a:gd name="connsiteX3" fmla="*/ 444591 w 860625"/>
            <a:gd name="connsiteY3" fmla="*/ 1915948 h 1915948"/>
            <a:gd name="connsiteX4" fmla="*/ 860625 w 860625"/>
            <a:gd name="connsiteY4" fmla="*/ 0 h 1915948"/>
            <a:gd name="connsiteX0" fmla="*/ 49806 w 900697"/>
            <a:gd name="connsiteY0" fmla="*/ 1487129 h 1915948"/>
            <a:gd name="connsiteX1" fmla="*/ 66544 w 900697"/>
            <a:gd name="connsiteY1" fmla="*/ 1656262 h 1915948"/>
            <a:gd name="connsiteX2" fmla="*/ 333860 w 900697"/>
            <a:gd name="connsiteY2" fmla="*/ 1668552 h 1915948"/>
            <a:gd name="connsiteX3" fmla="*/ 484663 w 900697"/>
            <a:gd name="connsiteY3" fmla="*/ 1915948 h 1915948"/>
            <a:gd name="connsiteX4" fmla="*/ 900697 w 900697"/>
            <a:gd name="connsiteY4" fmla="*/ 0 h 1915948"/>
            <a:gd name="connsiteX0" fmla="*/ 49806 w 900697"/>
            <a:gd name="connsiteY0" fmla="*/ 1487129 h 1915948"/>
            <a:gd name="connsiteX1" fmla="*/ 66544 w 900697"/>
            <a:gd name="connsiteY1" fmla="*/ 1656262 h 1915948"/>
            <a:gd name="connsiteX2" fmla="*/ 333860 w 900697"/>
            <a:gd name="connsiteY2" fmla="*/ 1668552 h 1915948"/>
            <a:gd name="connsiteX3" fmla="*/ 484663 w 900697"/>
            <a:gd name="connsiteY3" fmla="*/ 1915948 h 1915948"/>
            <a:gd name="connsiteX4" fmla="*/ 900697 w 900697"/>
            <a:gd name="connsiteY4" fmla="*/ 0 h 1915948"/>
            <a:gd name="connsiteX0" fmla="*/ 82 w 850973"/>
            <a:gd name="connsiteY0" fmla="*/ 1487129 h 1915948"/>
            <a:gd name="connsiteX1" fmla="*/ 16820 w 850973"/>
            <a:gd name="connsiteY1" fmla="*/ 1656262 h 1915948"/>
            <a:gd name="connsiteX2" fmla="*/ 284136 w 850973"/>
            <a:gd name="connsiteY2" fmla="*/ 1668552 h 1915948"/>
            <a:gd name="connsiteX3" fmla="*/ 434939 w 850973"/>
            <a:gd name="connsiteY3" fmla="*/ 1915948 h 1915948"/>
            <a:gd name="connsiteX4" fmla="*/ 850973 w 850973"/>
            <a:gd name="connsiteY4" fmla="*/ 0 h 1915948"/>
            <a:gd name="connsiteX0" fmla="*/ 1053 w 851944"/>
            <a:gd name="connsiteY0" fmla="*/ 1487129 h 1915948"/>
            <a:gd name="connsiteX1" fmla="*/ 2428 w 851944"/>
            <a:gd name="connsiteY1" fmla="*/ 1656262 h 1915948"/>
            <a:gd name="connsiteX2" fmla="*/ 285107 w 851944"/>
            <a:gd name="connsiteY2" fmla="*/ 1668552 h 1915948"/>
            <a:gd name="connsiteX3" fmla="*/ 435910 w 851944"/>
            <a:gd name="connsiteY3" fmla="*/ 1915948 h 1915948"/>
            <a:gd name="connsiteX4" fmla="*/ 851944 w 851944"/>
            <a:gd name="connsiteY4" fmla="*/ 0 h 1915948"/>
            <a:gd name="connsiteX0" fmla="*/ 1053 w 851944"/>
            <a:gd name="connsiteY0" fmla="*/ 1487129 h 1912868"/>
            <a:gd name="connsiteX1" fmla="*/ 2428 w 851944"/>
            <a:gd name="connsiteY1" fmla="*/ 1656262 h 1912868"/>
            <a:gd name="connsiteX2" fmla="*/ 285107 w 851944"/>
            <a:gd name="connsiteY2" fmla="*/ 1668552 h 1912868"/>
            <a:gd name="connsiteX3" fmla="*/ 417475 w 851944"/>
            <a:gd name="connsiteY3" fmla="*/ 1912868 h 1912868"/>
            <a:gd name="connsiteX4" fmla="*/ 851944 w 851944"/>
            <a:gd name="connsiteY4" fmla="*/ 0 h 1912868"/>
            <a:gd name="connsiteX0" fmla="*/ 1053 w 572339"/>
            <a:gd name="connsiteY0" fmla="*/ 50 h 425789"/>
            <a:gd name="connsiteX1" fmla="*/ 2428 w 572339"/>
            <a:gd name="connsiteY1" fmla="*/ 169183 h 425789"/>
            <a:gd name="connsiteX2" fmla="*/ 285107 w 572339"/>
            <a:gd name="connsiteY2" fmla="*/ 181473 h 425789"/>
            <a:gd name="connsiteX3" fmla="*/ 417475 w 572339"/>
            <a:gd name="connsiteY3" fmla="*/ 425789 h 425789"/>
            <a:gd name="connsiteX4" fmla="*/ 572339 w 572339"/>
            <a:gd name="connsiteY4" fmla="*/ 166921 h 425789"/>
            <a:gd name="connsiteX0" fmla="*/ 1053 w 584277"/>
            <a:gd name="connsiteY0" fmla="*/ 50 h 425789"/>
            <a:gd name="connsiteX1" fmla="*/ 2428 w 584277"/>
            <a:gd name="connsiteY1" fmla="*/ 169183 h 425789"/>
            <a:gd name="connsiteX2" fmla="*/ 285107 w 584277"/>
            <a:gd name="connsiteY2" fmla="*/ 181473 h 425789"/>
            <a:gd name="connsiteX3" fmla="*/ 417475 w 584277"/>
            <a:gd name="connsiteY3" fmla="*/ 425789 h 425789"/>
            <a:gd name="connsiteX4" fmla="*/ 572339 w 584277"/>
            <a:gd name="connsiteY4" fmla="*/ 166921 h 425789"/>
            <a:gd name="connsiteX5" fmla="*/ 573930 w 584277"/>
            <a:gd name="connsiteY5" fmla="*/ 151663 h 425789"/>
            <a:gd name="connsiteX0" fmla="*/ 1053 w 850462"/>
            <a:gd name="connsiteY0" fmla="*/ 50 h 425789"/>
            <a:gd name="connsiteX1" fmla="*/ 2428 w 850462"/>
            <a:gd name="connsiteY1" fmla="*/ 169183 h 425789"/>
            <a:gd name="connsiteX2" fmla="*/ 285107 w 850462"/>
            <a:gd name="connsiteY2" fmla="*/ 181473 h 425789"/>
            <a:gd name="connsiteX3" fmla="*/ 417475 w 850462"/>
            <a:gd name="connsiteY3" fmla="*/ 425789 h 425789"/>
            <a:gd name="connsiteX4" fmla="*/ 572339 w 850462"/>
            <a:gd name="connsiteY4" fmla="*/ 166921 h 425789"/>
            <a:gd name="connsiteX5" fmla="*/ 850462 w 850462"/>
            <a:gd name="connsiteY5" fmla="*/ 170144 h 425789"/>
            <a:gd name="connsiteX0" fmla="*/ 1053 w 869381"/>
            <a:gd name="connsiteY0" fmla="*/ 50 h 425789"/>
            <a:gd name="connsiteX1" fmla="*/ 2428 w 869381"/>
            <a:gd name="connsiteY1" fmla="*/ 169183 h 425789"/>
            <a:gd name="connsiteX2" fmla="*/ 285107 w 869381"/>
            <a:gd name="connsiteY2" fmla="*/ 181473 h 425789"/>
            <a:gd name="connsiteX3" fmla="*/ 417475 w 869381"/>
            <a:gd name="connsiteY3" fmla="*/ 425789 h 425789"/>
            <a:gd name="connsiteX4" fmla="*/ 572339 w 869381"/>
            <a:gd name="connsiteY4" fmla="*/ 166921 h 425789"/>
            <a:gd name="connsiteX5" fmla="*/ 850462 w 869381"/>
            <a:gd name="connsiteY5" fmla="*/ 170144 h 425789"/>
            <a:gd name="connsiteX6" fmla="*/ 844316 w 869381"/>
            <a:gd name="connsiteY6" fmla="*/ 163983 h 425789"/>
            <a:gd name="connsiteX0" fmla="*/ 1053 w 870895"/>
            <a:gd name="connsiteY0" fmla="*/ 5471 h 431210"/>
            <a:gd name="connsiteX1" fmla="*/ 2428 w 870895"/>
            <a:gd name="connsiteY1" fmla="*/ 174604 h 431210"/>
            <a:gd name="connsiteX2" fmla="*/ 285107 w 870895"/>
            <a:gd name="connsiteY2" fmla="*/ 186894 h 431210"/>
            <a:gd name="connsiteX3" fmla="*/ 417475 w 870895"/>
            <a:gd name="connsiteY3" fmla="*/ 431210 h 431210"/>
            <a:gd name="connsiteX4" fmla="*/ 572339 w 870895"/>
            <a:gd name="connsiteY4" fmla="*/ 172342 h 431210"/>
            <a:gd name="connsiteX5" fmla="*/ 850462 w 870895"/>
            <a:gd name="connsiteY5" fmla="*/ 175565 h 431210"/>
            <a:gd name="connsiteX6" fmla="*/ 850461 w 870895"/>
            <a:gd name="connsiteY6" fmla="*/ 0 h 431210"/>
            <a:gd name="connsiteX0" fmla="*/ 1053 w 853166"/>
            <a:gd name="connsiteY0" fmla="*/ 5471 h 431210"/>
            <a:gd name="connsiteX1" fmla="*/ 2428 w 853166"/>
            <a:gd name="connsiteY1" fmla="*/ 174604 h 431210"/>
            <a:gd name="connsiteX2" fmla="*/ 285107 w 853166"/>
            <a:gd name="connsiteY2" fmla="*/ 186894 h 431210"/>
            <a:gd name="connsiteX3" fmla="*/ 417475 w 853166"/>
            <a:gd name="connsiteY3" fmla="*/ 431210 h 431210"/>
            <a:gd name="connsiteX4" fmla="*/ 572339 w 853166"/>
            <a:gd name="connsiteY4" fmla="*/ 172342 h 431210"/>
            <a:gd name="connsiteX5" fmla="*/ 850462 w 853166"/>
            <a:gd name="connsiteY5" fmla="*/ 175565 h 431210"/>
            <a:gd name="connsiteX6" fmla="*/ 850461 w 853166"/>
            <a:gd name="connsiteY6" fmla="*/ 0 h 431210"/>
            <a:gd name="connsiteX0" fmla="*/ 1053 w 853166"/>
            <a:gd name="connsiteY0" fmla="*/ 5471 h 431210"/>
            <a:gd name="connsiteX1" fmla="*/ 2428 w 853166"/>
            <a:gd name="connsiteY1" fmla="*/ 174604 h 431210"/>
            <a:gd name="connsiteX2" fmla="*/ 285107 w 853166"/>
            <a:gd name="connsiteY2" fmla="*/ 186894 h 431210"/>
            <a:gd name="connsiteX3" fmla="*/ 417475 w 853166"/>
            <a:gd name="connsiteY3" fmla="*/ 431210 h 431210"/>
            <a:gd name="connsiteX4" fmla="*/ 572339 w 853166"/>
            <a:gd name="connsiteY4" fmla="*/ 172342 h 431210"/>
            <a:gd name="connsiteX5" fmla="*/ 850462 w 853166"/>
            <a:gd name="connsiteY5" fmla="*/ 175565 h 431210"/>
            <a:gd name="connsiteX6" fmla="*/ 850461 w 853166"/>
            <a:gd name="connsiteY6" fmla="*/ 0 h 431210"/>
            <a:gd name="connsiteX0" fmla="*/ 1053 w 853166"/>
            <a:gd name="connsiteY0" fmla="*/ 5471 h 431210"/>
            <a:gd name="connsiteX1" fmla="*/ 2428 w 853166"/>
            <a:gd name="connsiteY1" fmla="*/ 174604 h 431210"/>
            <a:gd name="connsiteX2" fmla="*/ 285107 w 853166"/>
            <a:gd name="connsiteY2" fmla="*/ 186894 h 431210"/>
            <a:gd name="connsiteX3" fmla="*/ 417475 w 853166"/>
            <a:gd name="connsiteY3" fmla="*/ 431210 h 431210"/>
            <a:gd name="connsiteX4" fmla="*/ 572339 w 853166"/>
            <a:gd name="connsiteY4" fmla="*/ 172342 h 431210"/>
            <a:gd name="connsiteX5" fmla="*/ 850462 w 853166"/>
            <a:gd name="connsiteY5" fmla="*/ 175565 h 431210"/>
            <a:gd name="connsiteX6" fmla="*/ 850461 w 853166"/>
            <a:gd name="connsiteY6" fmla="*/ 0 h 4312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853166" h="431210">
              <a:moveTo>
                <a:pt x="1053" y="5471"/>
              </a:moveTo>
              <a:cubicBezTo>
                <a:pt x="-254" y="2934"/>
                <a:pt x="-875" y="98278"/>
                <a:pt x="2428" y="174604"/>
              </a:cubicBezTo>
              <a:cubicBezTo>
                <a:pt x="113270" y="183333"/>
                <a:pt x="215420" y="171350"/>
                <a:pt x="285107" y="186894"/>
              </a:cubicBezTo>
              <a:lnTo>
                <a:pt x="417475" y="431210"/>
              </a:lnTo>
              <a:lnTo>
                <a:pt x="572339" y="172342"/>
              </a:lnTo>
              <a:cubicBezTo>
                <a:pt x="647576" y="172856"/>
                <a:pt x="850131" y="178744"/>
                <a:pt x="850462" y="175565"/>
              </a:cubicBezTo>
              <a:cubicBezTo>
                <a:pt x="855848" y="104234"/>
                <a:pt x="851741" y="1284"/>
                <a:pt x="850461" y="0"/>
              </a:cubicBezTo>
            </a:path>
          </a:pathLst>
        </a:custGeom>
        <a:noFill xmlns:a="http://schemas.openxmlformats.org/drawingml/2006/main"/>
        <a:ln xmlns:a="http://schemas.openxmlformats.org/drawingml/2006/main" w="5080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3743214" cy="9150804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ueller, Carsten" refreshedDate="43536.724439930556" createdVersion="4" refreshedVersion="4" recordCount="85">
  <cacheSource type="worksheet">
    <worksheetSource name="cable_list_10" sheet="Tabelle1"/>
  </cacheSource>
  <cacheFields count="5">
    <cacheField name="Start Room" numFmtId="0">
      <sharedItems/>
    </cacheField>
    <cacheField name="Start Nomenclature" numFmtId="0">
      <sharedItems count="85">
        <s v="1S11DX1.GV"/>
        <s v="1S12DX1.GV"/>
        <s v="1S13DX1.GV"/>
        <s v="1S14DX1.GV"/>
        <s v="1S15DX1.GV"/>
        <s v="1S16DX1.GV"/>
        <s v="1S17DX1.GV"/>
        <s v="1S18DX1.GV"/>
        <s v="1S19DX1.GV"/>
        <s v="1S1ADX1.GV"/>
        <s v="1S1BDX1.GV"/>
        <s v="1S1CDX1.GV"/>
        <s v="1S1DDX1.GV"/>
        <s v="1S1EDX1.GV"/>
        <s v="1S21DX1.GV"/>
        <s v="1S22DX1.GV"/>
        <s v="1S23DX1.GV"/>
        <s v="1S24DX1.GV"/>
        <s v="1S25DX1.GV"/>
        <s v="1S26DX1.GV"/>
        <s v="1S27DX1.GV"/>
        <s v="1S28DX1.GV"/>
        <s v="1S29DX1.GV"/>
        <s v="1S2ADX1.GV"/>
        <s v="1S2BDX1.GV"/>
        <s v="1S2CDX1.GV"/>
        <s v="1S2DDX1.GV"/>
        <s v="1S2EDX1.GV"/>
        <s v="1S31DX1.GV"/>
        <s v="1S32DX1.GV"/>
        <s v="1S33DX1.GV"/>
        <s v="1S34DX1.GV"/>
        <s v="1S35DX1.GV"/>
        <s v="1S36DX1.GV"/>
        <s v="1S37DX1.GV"/>
        <s v="1S38DX1.GV"/>
        <s v="1S39DX1.GV"/>
        <s v="1S3ADX1.GV"/>
        <s v="1S3BDX1.GV"/>
        <s v="1S3CDX1.GV"/>
        <s v="1S3DDX1.GV"/>
        <s v="1S3EDX1.GV"/>
        <s v="1S41DX1.GV"/>
        <s v="1S42DX1.GV"/>
        <s v="1S43DX1.GV"/>
        <s v="1S44DX1.GV"/>
        <s v="1S45DX1.GV"/>
        <s v="1S46DX1.GV"/>
        <s v="1S47DX1.GV"/>
        <s v="1S48DX1.GV"/>
        <s v="1S49DX1.GV"/>
        <s v="1S4ADX1.GV"/>
        <s v="1S4BDX1.GV"/>
        <s v="1S4CDX1.GV"/>
        <s v="1S4DDX1.GV"/>
        <s v="1S4EDX1.GV"/>
        <s v="1S51DX1.GV"/>
        <s v="1S52DX1.GV"/>
        <s v="1S52DX2.GV"/>
        <s v="1S53DX1.GV"/>
        <s v="1S54DX1.GV"/>
        <s v="1S55DX1.GV"/>
        <s v="1S56DX1.GV"/>
        <s v="1S57DX1.GV"/>
        <s v="1S58DX1.GV"/>
        <s v="1S59DX1.GV"/>
        <s v="1S5ADX1.GV"/>
        <s v="1S5BDX1.GV"/>
        <s v="1S5CDX1.GV"/>
        <s v="1S5DDX1.GV"/>
        <s v="1S5EDX1.GV"/>
        <s v="1S61DX1.GV"/>
        <s v="1S62DX1.GV"/>
        <s v="1S63DX1.GV"/>
        <s v="1S64DX1.GV"/>
        <s v="1S65DX1.GV"/>
        <s v="1S66DX1.GV"/>
        <s v="1S67DX1.GV"/>
        <s v="1S68DX1.GV"/>
        <s v="1S69DX1.GV"/>
        <s v="1S6ADX1.GV"/>
        <s v="1S6BDX1.GV"/>
        <s v="1S6CDX1.GV"/>
        <s v="1S6DDX1.GV"/>
        <s v="1S6EDX1.GV"/>
      </sharedItems>
    </cacheField>
    <cacheField name="Target Nomenclature" numFmtId="0">
      <sharedItems/>
    </cacheField>
    <cacheField name="Length [m](measured+optimized)(used for 2018 cost estimation)" numFmtId="1">
      <sharedItems containsSemiMixedTypes="0" containsString="0" containsNumber="1" minValue="28" maxValue="100.65"/>
    </cacheField>
    <cacheField name="Sum Anzahl Kabel" numFmtId="0">
      <sharedItems containsString="0" containsBlank="1" containsNumber="1" containsInteger="1" minValue="3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5">
  <r>
    <s v="K0923A.U30.220"/>
    <x v="0"/>
    <s v="LIBH-1S6C-E1"/>
    <n v="73.19"/>
    <n v="4"/>
  </r>
  <r>
    <s v="K0923A.U30.220"/>
    <x v="1"/>
    <s v="LIBH-1S12-5"/>
    <n v="57.914000000000001"/>
    <n v="4"/>
  </r>
  <r>
    <s v="K0923A.U30.220"/>
    <x v="2"/>
    <s v="LIBH-1S12-5"/>
    <n v="45.183999999999997"/>
    <n v="4"/>
  </r>
  <r>
    <s v="K0923A.U30.220"/>
    <x v="3"/>
    <s v="LIBH-1S12-5"/>
    <n v="37.545999999999999"/>
    <n v="3"/>
  </r>
  <r>
    <s v="K0923A.U30.220"/>
    <x v="4"/>
    <s v="LIBH-1S12-5"/>
    <n v="50.275999999999996"/>
    <n v="4"/>
  </r>
  <r>
    <s v="K0923A.U30.220"/>
    <x v="5"/>
    <s v="LIBH-1S16-8"/>
    <n v="63.006"/>
    <n v="4"/>
  </r>
  <r>
    <s v="K0923A.U30.220"/>
    <x v="6"/>
    <s v="LIBH-1S16-8"/>
    <n v="75.736000000000004"/>
    <n v="4"/>
  </r>
  <r>
    <s v="K0923A.U30.220"/>
    <x v="7"/>
    <s v="LIBH-1S16-8"/>
    <n v="88.466000000000008"/>
    <n v="4"/>
  </r>
  <r>
    <s v="K0923A.U30.220"/>
    <x v="8"/>
    <s v="LIBH-1S19-B"/>
    <n v="66.19"/>
    <n v="4"/>
  </r>
  <r>
    <s v="K0923A.U30.220"/>
    <x v="9"/>
    <s v="LIBH-1S19-B"/>
    <n v="53.46"/>
    <n v="4"/>
  </r>
  <r>
    <s v="K0923A.U30.220"/>
    <x v="10"/>
    <s v="LIBH-1S19-B"/>
    <n v="40.730000000000004"/>
    <n v="4"/>
  </r>
  <r>
    <s v="K0923A.U30.220"/>
    <x v="11"/>
    <s v="LIBH-1S1C-E1"/>
    <n v="28"/>
    <n v="4"/>
  </r>
  <r>
    <s v="K0923A.U30.220"/>
    <x v="12"/>
    <s v="LIBH-1S1C-E1"/>
    <n v="40.730000000000004"/>
    <n v="4"/>
  </r>
  <r>
    <s v="K0923A.U30.222"/>
    <x v="13"/>
    <s v="LIBH-1S1C-E1"/>
    <n v="56.006"/>
    <n v="4"/>
  </r>
  <r>
    <s v="K0923A.U30.222"/>
    <x v="14"/>
    <s v="LIBH-1S1C-E1"/>
    <n v="66.19"/>
    <n v="4"/>
  </r>
  <r>
    <s v="K0923A.U30.222"/>
    <x v="15"/>
    <s v="LIBH-1S22-5"/>
    <n v="68.644000000000005"/>
    <n v="4"/>
  </r>
  <r>
    <s v="K0923A.U30.222"/>
    <x v="16"/>
    <s v="LIBH-1S22-5"/>
    <n v="55.914000000000001"/>
    <n v="4"/>
  </r>
  <r>
    <s v="K0923A.U30.222"/>
    <x v="17"/>
    <s v="LIBH-1S22-5"/>
    <n v="43.183999999999997"/>
    <n v="4"/>
  </r>
  <r>
    <s v="K0923A.U30.222"/>
    <x v="18"/>
    <s v="LIBH-1S22-5"/>
    <n v="35.545999999999999"/>
    <n v="4"/>
  </r>
  <r>
    <s v="K0923A.U30.222"/>
    <x v="19"/>
    <s v="LIBH-1S26-8"/>
    <n v="48.275999999999996"/>
    <n v="4"/>
  </r>
  <r>
    <s v="K0923A.U30.222"/>
    <x v="20"/>
    <s v="LIBH-1S26-8"/>
    <n v="61.006"/>
    <n v="4"/>
  </r>
  <r>
    <s v="K0923A.U30.222"/>
    <x v="21"/>
    <s v="LIBH-1S26-8"/>
    <n v="73.736000000000004"/>
    <n v="4"/>
  </r>
  <r>
    <s v="K0923A.U30.222"/>
    <x v="22"/>
    <s v="LIBH-1S29-B"/>
    <n v="80.19"/>
    <n v="4"/>
  </r>
  <r>
    <s v="K0923A.U30.222"/>
    <x v="23"/>
    <s v="LIBH-1S29-B"/>
    <n v="67.460000000000008"/>
    <n v="4"/>
  </r>
  <r>
    <s v="K0923A.U30.222"/>
    <x v="24"/>
    <s v="LIBH-1S29-B"/>
    <n v="54.730000000000004"/>
    <n v="4"/>
  </r>
  <r>
    <s v="K0923A.U30.222"/>
    <x v="25"/>
    <s v="LIBH-1S2C-E1"/>
    <n v="42"/>
    <n v="4"/>
  </r>
  <r>
    <s v="K0923A.U30.222"/>
    <x v="26"/>
    <s v="LIBH-1S2C-E1"/>
    <n v="54.730000000000004"/>
    <n v="4"/>
  </r>
  <r>
    <s v="K0923A.U30.320"/>
    <x v="27"/>
    <s v="LIBH-1S2C-E1"/>
    <n v="67.460000000000008"/>
    <n v="4"/>
  </r>
  <r>
    <s v="K0923A.U30.320"/>
    <x v="28"/>
    <s v="LIBH-1S2C-E1"/>
    <n v="80.19"/>
    <n v="4"/>
  </r>
  <r>
    <s v="K0923A.U30.320"/>
    <x v="29"/>
    <s v="LIBH-1S32-5"/>
    <n v="56.094999999999999"/>
    <n v="4"/>
  </r>
  <r>
    <s v="K0923A.U30.320"/>
    <x v="30"/>
    <s v="LIBH-1S32-5"/>
    <n v="40.819000000000003"/>
    <n v="4"/>
  </r>
  <r>
    <s v="K0923A.U30.320"/>
    <x v="31"/>
    <s v="LIBH-1S32-5"/>
    <n v="49.730000000000004"/>
    <n v="4"/>
  </r>
  <r>
    <s v="K0923A.U30.320"/>
    <x v="32"/>
    <s v="LIBH-1S32-5"/>
    <n v="62.46"/>
    <n v="4"/>
  </r>
  <r>
    <s v="K0923A.U30.320"/>
    <x v="33"/>
    <s v="LIBH-1S36-8"/>
    <n v="75.19"/>
    <n v="4"/>
  </r>
  <r>
    <s v="K0923A.U30.320"/>
    <x v="34"/>
    <s v="LIBH-1S36-8"/>
    <n v="87.92"/>
    <n v="4"/>
  </r>
  <r>
    <s v="K0923A.U30.320"/>
    <x v="35"/>
    <s v="LIBH-1S36-8"/>
    <n v="100.65"/>
    <n v="4"/>
  </r>
  <r>
    <s v="K0923A.U30.320"/>
    <x v="36"/>
    <s v="LIBH-1S39-B"/>
    <n v="72.462999999999994"/>
    <n v="4"/>
  </r>
  <r>
    <s v="K0923A.U30.320"/>
    <x v="37"/>
    <s v="LIBH-1S39-B"/>
    <n v="59.733000000000004"/>
    <n v="4"/>
  </r>
  <r>
    <s v="K0923A.U30.320"/>
    <x v="38"/>
    <s v="LIBH-1S39-B"/>
    <n v="47.003"/>
    <n v="4"/>
  </r>
  <r>
    <s v="K0923A.U30.320"/>
    <x v="39"/>
    <s v="LIBH-1S3C-E1"/>
    <n v="34.272999999999996"/>
    <n v="4"/>
  </r>
  <r>
    <s v="K0923A.U30.320"/>
    <x v="40"/>
    <s v="LIBH-1S3C-E1"/>
    <n v="44.457000000000001"/>
    <n v="4"/>
  </r>
  <r>
    <s v="K0923A.U30.322"/>
    <x v="41"/>
    <s v="LIBH-1S3C-E1"/>
    <n v="57.186999999999998"/>
    <n v="4"/>
  </r>
  <r>
    <s v="K0923A.U30.322"/>
    <x v="42"/>
    <s v="LIBH-1S3C-E1"/>
    <n v="69.917000000000002"/>
    <n v="4"/>
  </r>
  <r>
    <s v="K0923A.U30.322"/>
    <x v="43"/>
    <s v="LIBH-1S42-5"/>
    <n v="77.100999999999999"/>
    <n v="4"/>
  </r>
  <r>
    <s v="K0923A.U30.322"/>
    <x v="44"/>
    <s v="LIBH-1S42-5"/>
    <n v="64.371000000000009"/>
    <n v="4"/>
  </r>
  <r>
    <s v="K0923A.U30.322"/>
    <x v="45"/>
    <s v="LIBH-1S42-5"/>
    <n v="51.641000000000005"/>
    <n v="4"/>
  </r>
  <r>
    <s v="K0923A.U30.322"/>
    <x v="46"/>
    <s v="LIBH-1S42-5"/>
    <n v="38.911000000000001"/>
    <n v="4"/>
  </r>
  <r>
    <s v="K0923A.U30.322"/>
    <x v="47"/>
    <s v="LIBH-1S46-8"/>
    <n v="33.819000000000003"/>
    <n v="4"/>
  </r>
  <r>
    <s v="K0923A.U30.322"/>
    <x v="48"/>
    <s v="LIBH-1S46-8"/>
    <n v="33.819000000000003"/>
    <n v="4"/>
  </r>
  <r>
    <s v="K0923A.U30.322"/>
    <x v="49"/>
    <s v="LIBH-1S46-8"/>
    <n v="33.819000000000003"/>
    <n v="4"/>
  </r>
  <r>
    <s v="K0923A.U30.322"/>
    <x v="50"/>
    <s v="LIBH-1S49-B"/>
    <n v="74.19"/>
    <n v="4"/>
  </r>
  <r>
    <s v="K0923A.U30.322"/>
    <x v="51"/>
    <s v="LIBH-1S49-B"/>
    <n v="61.46"/>
    <n v="4"/>
  </r>
  <r>
    <s v="K0923A.U30.322"/>
    <x v="52"/>
    <s v="LIBH-1S49-B"/>
    <n v="48.730000000000004"/>
    <n v="4"/>
  </r>
  <r>
    <s v="K0923A.U30.322"/>
    <x v="53"/>
    <s v="LIBH-1S4C-E1"/>
    <n v="36"/>
    <n v="4"/>
  </r>
  <r>
    <s v="K0923A.U30.322"/>
    <x v="54"/>
    <s v="LIBH-1S4C-E1"/>
    <n v="48.730000000000004"/>
    <n v="4"/>
  </r>
  <r>
    <s v="K0923A.U30.120"/>
    <x v="55"/>
    <s v="LIBH-1S4C-E1"/>
    <n v="61.46"/>
    <n v="4"/>
  </r>
  <r>
    <s v="K0923A.U30.120"/>
    <x v="56"/>
    <s v="LIBH-1S4C-E1"/>
    <n v="74.19"/>
    <n v="4"/>
  </r>
  <r>
    <s v="K0923A.U30.120"/>
    <x v="57"/>
    <s v="LIBH-1S52-5"/>
    <n v="85.282000000000011"/>
    <n v="4"/>
  </r>
  <r>
    <s v="K0923A.U30.120"/>
    <x v="58"/>
    <s v="LIBH-1S52-5"/>
    <n v="72.551999999999992"/>
    <m/>
  </r>
  <r>
    <s v="K0923A.U30.120"/>
    <x v="59"/>
    <s v="LIBH-1S52-5"/>
    <n v="59.822000000000003"/>
    <n v="4"/>
  </r>
  <r>
    <s v="K0923A.U30.120"/>
    <x v="60"/>
    <s v="LIBH-1S52-5"/>
    <n v="47.091999999999999"/>
    <n v="4"/>
  </r>
  <r>
    <s v="K0923A.U30.120"/>
    <x v="61"/>
    <s v="LIBH-1S52-5"/>
    <n v="49.637999999999998"/>
    <n v="4"/>
  </r>
  <r>
    <s v="K0923A.U30.120"/>
    <x v="62"/>
    <s v="LIBH-1S56-8"/>
    <n v="75.097999999999999"/>
    <n v="4"/>
  </r>
  <r>
    <s v="K0923A.U30.120"/>
    <x v="63"/>
    <s v="LIBH-1S56-8"/>
    <n v="87.828000000000003"/>
    <n v="4"/>
  </r>
  <r>
    <s v="K0923A.U30.120"/>
    <x v="64"/>
    <s v="LIBH-1S56-8"/>
    <n v="100.55799999999999"/>
    <n v="4"/>
  </r>
  <r>
    <s v="K0923A.U30.120"/>
    <x v="65"/>
    <s v="LIBH-1S59-B"/>
    <n v="66.19"/>
    <n v="4"/>
  </r>
  <r>
    <s v="K0923A.U30.120"/>
    <x v="66"/>
    <s v="LIBH-1S59-B"/>
    <n v="53.46"/>
    <n v="4"/>
  </r>
  <r>
    <s v="K0923A.U30.120"/>
    <x v="67"/>
    <s v="LIBH-1S59-B"/>
    <n v="40.730000000000004"/>
    <n v="4"/>
  </r>
  <r>
    <s v="K0923A.U30.120"/>
    <x v="68"/>
    <s v="LIBH-1S5C-E1"/>
    <n v="28"/>
    <n v="4"/>
  </r>
  <r>
    <s v="K0923A.U30.120"/>
    <x v="69"/>
    <s v="LIBH-1S5C-E1"/>
    <n v="40.730000000000004"/>
    <n v="4"/>
  </r>
  <r>
    <s v="K0923A.U30.122"/>
    <x v="70"/>
    <s v="LIBH-1S5C-E1"/>
    <n v="53.46"/>
    <n v="4"/>
  </r>
  <r>
    <s v="K0923A.U30.122"/>
    <x v="71"/>
    <s v="LIBH-1S5C-E1"/>
    <n v="66.19"/>
    <n v="4"/>
  </r>
  <r>
    <s v="K0923A.U30.122"/>
    <x v="72"/>
    <s v="LIBH-1S62-5"/>
    <n v="67.097999999999999"/>
    <n v="4"/>
  </r>
  <r>
    <s v="K0923A.U30.122"/>
    <x v="73"/>
    <s v="LIBH-1S62-5"/>
    <n v="54.368000000000002"/>
    <n v="4"/>
  </r>
  <r>
    <s v="K0923A.U30.122"/>
    <x v="74"/>
    <s v="LIBH-1S62-5"/>
    <n v="41.637999999999998"/>
    <n v="4"/>
  </r>
  <r>
    <s v="K0923A.U30.122"/>
    <x v="75"/>
    <s v="LIBH-1S62-5"/>
    <n v="39.091999999999999"/>
    <n v="4"/>
  </r>
  <r>
    <s v="K0923A.U30.122"/>
    <x v="76"/>
    <s v="LIBH-1S66-8"/>
    <n v="51.822000000000003"/>
    <n v="4"/>
  </r>
  <r>
    <s v="K0923A.U30.122"/>
    <x v="77"/>
    <s v="LIBH-1S66-8"/>
    <n v="64.551999999999992"/>
    <n v="4"/>
  </r>
  <r>
    <s v="K0923A.U30.122"/>
    <x v="78"/>
    <s v="LIBH-1S66-8"/>
    <n v="77.282000000000011"/>
    <n v="4"/>
  </r>
  <r>
    <s v="K0923A.U30.122"/>
    <x v="79"/>
    <s v="LIBH-1S69-B"/>
    <n v="73.19"/>
    <n v="4"/>
  </r>
  <r>
    <s v="K0923A.U30.122"/>
    <x v="80"/>
    <s v="LIBH-1S69-B"/>
    <n v="60.46"/>
    <n v="4"/>
  </r>
  <r>
    <s v="K0923A.U30.122"/>
    <x v="81"/>
    <s v="LIBH-1S69-B"/>
    <n v="47.730000000000004"/>
    <n v="4"/>
  </r>
  <r>
    <s v="K0923A.U30.122"/>
    <x v="82"/>
    <s v="LIBH-1S6C-E1"/>
    <n v="35"/>
    <n v="4"/>
  </r>
  <r>
    <s v="K0923A.U30.122"/>
    <x v="83"/>
    <s v="LIBH-1S6C-E1"/>
    <n v="47.730000000000004"/>
    <n v="4"/>
  </r>
  <r>
    <s v="K0923A.U30.220"/>
    <x v="84"/>
    <s v="LIBH-1S6C-E1"/>
    <n v="60.46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1" dataCaption="Daten" updatedVersion="4" minRefreshableVersion="3" showMemberPropertyTips="0" useAutoFormatting="1" itemPrintTitles="1" createdVersion="4" indent="0" compact="0" compactData="0" gridDropZones="1" chartFormat="3">
  <location ref="A1:B88" firstHeaderRow="2" firstDataRow="2" firstDataCol="1"/>
  <pivotFields count="5">
    <pivotField compact="0" outline="0" subtotalTop="0" showAll="0" includeNewItemsInFilter="1"/>
    <pivotField axis="axisRow" compact="0" outline="0" subtotalTop="0" showAll="0" includeNewItemsInFilter="1" sortType="descending">
      <items count="86"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1">
    <field x="1"/>
  </rowFields>
  <rowItems count="86">
    <i>
      <x v="49"/>
    </i>
    <i>
      <x v="20"/>
    </i>
    <i>
      <x v="77"/>
    </i>
    <i>
      <x v="50"/>
    </i>
    <i>
      <x v="21"/>
    </i>
    <i>
      <x v="27"/>
    </i>
    <i>
      <x v="56"/>
    </i>
    <i>
      <x v="62"/>
    </i>
    <i>
      <x v="6"/>
    </i>
    <i>
      <x v="41"/>
    </i>
    <i>
      <x v="78"/>
    </i>
    <i>
      <x v="51"/>
    </i>
    <i>
      <x v="22"/>
    </i>
    <i>
      <x v="28"/>
    </i>
    <i>
      <x v="34"/>
    </i>
    <i>
      <x v="63"/>
    </i>
    <i>
      <x v="5"/>
    </i>
    <i>
      <x v="84"/>
    </i>
    <i>
      <x v="26"/>
    </i>
    <i>
      <x v="48"/>
    </i>
    <i>
      <x v="42"/>
    </i>
    <i>
      <x v="69"/>
    </i>
    <i>
      <x v="61"/>
    </i>
    <i>
      <x v="57"/>
    </i>
    <i>
      <x v="12"/>
    </i>
    <i>
      <x v="76"/>
    </i>
    <i>
      <x v="70"/>
    </i>
    <i>
      <x v="13"/>
    </i>
    <i>
      <x v="19"/>
    </i>
    <i>
      <x v="7"/>
    </i>
    <i>
      <x v="40"/>
    </i>
    <i>
      <x v="79"/>
    </i>
    <i>
      <x v="52"/>
    </i>
    <i>
      <x v="33"/>
    </i>
    <i>
      <x v="29"/>
    </i>
    <i>
      <x v="64"/>
    </i>
    <i>
      <x/>
    </i>
    <i>
      <x v="4"/>
    </i>
    <i>
      <x v="25"/>
    </i>
    <i>
      <x v="47"/>
    </i>
    <i>
      <x v="83"/>
    </i>
    <i>
      <x v="43"/>
    </i>
    <i>
      <x v="55"/>
    </i>
    <i>
      <x v="71"/>
    </i>
    <i>
      <x v="68"/>
    </i>
    <i>
      <x v="60"/>
    </i>
    <i>
      <x v="58"/>
    </i>
    <i>
      <x v="11"/>
    </i>
    <i>
      <x v="14"/>
    </i>
    <i>
      <x v="75"/>
    </i>
    <i>
      <x v="18"/>
    </i>
    <i>
      <x v="8"/>
    </i>
    <i>
      <x v="39"/>
    </i>
    <i>
      <x v="80"/>
    </i>
    <i>
      <x v="53"/>
    </i>
    <i>
      <x v="23"/>
    </i>
    <i>
      <x v="32"/>
    </i>
    <i>
      <x v="30"/>
    </i>
    <i>
      <x v="65"/>
    </i>
    <i>
      <x v="3"/>
    </i>
    <i>
      <x v="1"/>
    </i>
    <i>
      <x v="24"/>
    </i>
    <i>
      <x v="46"/>
    </i>
    <i>
      <x v="82"/>
    </i>
    <i>
      <x v="44"/>
    </i>
    <i>
      <x v="67"/>
    </i>
    <i>
      <x v="59"/>
    </i>
    <i>
      <x v="10"/>
    </i>
    <i>
      <x v="54"/>
    </i>
    <i>
      <x v="15"/>
    </i>
    <i>
      <x v="17"/>
    </i>
    <i>
      <x v="74"/>
    </i>
    <i>
      <x v="72"/>
    </i>
    <i>
      <x v="9"/>
    </i>
    <i>
      <x v="38"/>
    </i>
    <i>
      <x v="81"/>
    </i>
    <i>
      <x v="31"/>
    </i>
    <i>
      <x v="66"/>
    </i>
    <i>
      <x v="2"/>
    </i>
    <i>
      <x v="45"/>
    </i>
    <i>
      <x v="36"/>
    </i>
    <i>
      <x v="37"/>
    </i>
    <i>
      <x v="35"/>
    </i>
    <i>
      <x v="16"/>
    </i>
    <i>
      <x v="73"/>
    </i>
    <i t="grand">
      <x/>
    </i>
  </rowItems>
  <colItems count="1">
    <i/>
  </colItems>
  <dataFields count="1">
    <dataField name="Summe von Length [m](measured+optimized)(used for 2018 cost estimation)" fld="3" baseField="0" baseItem="0"/>
  </dataFields>
  <chartFormats count="1">
    <chartFormat chart="2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cable_list(10)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-bd.gsi.de/dokuwiki/doku.php?id=fair-bd:machines:sis100:technical_information:niche:1s1aa19a" TargetMode="External"/><Relationship Id="rId18" Type="http://schemas.openxmlformats.org/officeDocument/2006/relationships/hyperlink" Target="https://www-bd.gsi.de/dokuwiki/doku.php?id=fair-bd:machines:sis100:technical_information:niche:1s22a30" TargetMode="External"/><Relationship Id="rId26" Type="http://schemas.openxmlformats.org/officeDocument/2006/relationships/hyperlink" Target="https://www-bd.gsi.de/dokuwiki/doku.php?id=fair-bd:machines:sis100:technical_information:niche:1s2aa43a" TargetMode="External"/><Relationship Id="rId39" Type="http://schemas.openxmlformats.org/officeDocument/2006/relationships/hyperlink" Target="https://www-bd.gsi.de/dokuwiki/doku.php?id=fair-bd:machines:sis100:technical_information:niche:1s38a64a" TargetMode="External"/><Relationship Id="rId21" Type="http://schemas.openxmlformats.org/officeDocument/2006/relationships/hyperlink" Target="https://www-bd.gsi.de/dokuwiki/doku.php?id=fair-bd:machines:sis100:technical_information:niche:1s28a40a" TargetMode="External"/><Relationship Id="rId34" Type="http://schemas.openxmlformats.org/officeDocument/2006/relationships/hyperlink" Target="https://www-bd.gsi.de/dokuwiki/doku.php?id=fair-bd:machines:sis100:technical_information:niche:1s37a63" TargetMode="External"/><Relationship Id="rId42" Type="http://schemas.openxmlformats.org/officeDocument/2006/relationships/hyperlink" Target="https://www-bd.gsi.de/dokuwiki/doku.php?id=fair-bd:machines:sis100:technical_information:niche:1s41a76" TargetMode="External"/><Relationship Id="rId47" Type="http://schemas.openxmlformats.org/officeDocument/2006/relationships/hyperlink" Target="https://www-bd.gsi.de/dokuwiki/doku.php?id=fair-bd:machines:sis100:technical_information:niche:1s46a85a" TargetMode="External"/><Relationship Id="rId50" Type="http://schemas.openxmlformats.org/officeDocument/2006/relationships/hyperlink" Target="https://www-bd.gsi.de/dokuwiki/doku.php?id=fair-bd:machines:sis100:technical_information:niche:1s4ca94a" TargetMode="External"/><Relationship Id="rId55" Type="http://schemas.openxmlformats.org/officeDocument/2006/relationships/hyperlink" Target="https://www-bd.gsi.de/dokuwiki/doku.php?id=fair-bd:machines:sis100:technical_information:niche:1s4ea98" TargetMode="External"/><Relationship Id="rId63" Type="http://schemas.openxmlformats.org/officeDocument/2006/relationships/hyperlink" Target="https://www-bd.gsi.de/dokuwiki/doku.php?id=fair-bd:machines:sis100:technical_information:niche:1s5ca118a" TargetMode="External"/><Relationship Id="rId68" Type="http://schemas.openxmlformats.org/officeDocument/2006/relationships/hyperlink" Target="https://www-bd.gsi.de/dokuwiki/doku.php?id=fair-bd:machines:sis100:technical_information:niche:1s5da120" TargetMode="External"/><Relationship Id="rId76" Type="http://schemas.openxmlformats.org/officeDocument/2006/relationships/hyperlink" Target="https://www-bd.gsi.de/dokuwiki/doku.php?id=fair-bd:machines:sis100:technical_information:niche:1s67a135" TargetMode="External"/><Relationship Id="rId84" Type="http://schemas.openxmlformats.org/officeDocument/2006/relationships/hyperlink" Target="https://www-bd.gsi.de/dokuwiki/doku.php?id=fair-bd:machines:sis100:technical_information:niche:1s11a4" TargetMode="External"/><Relationship Id="rId7" Type="http://schemas.openxmlformats.org/officeDocument/2006/relationships/hyperlink" Target="https://www-bd.gsi.de/dokuwiki/doku.php?id=fair-bd:machines:sis100:technical_information:niche:1s19a18" TargetMode="External"/><Relationship Id="rId71" Type="http://schemas.openxmlformats.org/officeDocument/2006/relationships/hyperlink" Target="https://www-bd.gsi.de/dokuwiki/doku.php?id=fair-bd:machines:sis100:technical_information:niche:1s65a132" TargetMode="External"/><Relationship Id="rId2" Type="http://schemas.openxmlformats.org/officeDocument/2006/relationships/hyperlink" Target="https://www-bd.gsi.de/dokuwiki/doku.php?id=fair-bd:machines:sis100:technical_information:niche:1s15a12" TargetMode="External"/><Relationship Id="rId16" Type="http://schemas.openxmlformats.org/officeDocument/2006/relationships/hyperlink" Target="https://www-bd.gsi.de/dokuwiki/doku.php?id=fair-bd:machines:sis100:technical_information:niche:1s24a34" TargetMode="External"/><Relationship Id="rId29" Type="http://schemas.openxmlformats.org/officeDocument/2006/relationships/hyperlink" Target="https://www-bd.gsi.de/dokuwiki/doku.php?id=fair-bd:machines:sis100:technical_information:niche:1s33a56" TargetMode="External"/><Relationship Id="rId11" Type="http://schemas.openxmlformats.org/officeDocument/2006/relationships/hyperlink" Target="https://www-bd.gsi.de/dokuwiki/doku.php?id=fair-bd:machines:sis100:technical_information:niche:1s1ba21" TargetMode="External"/><Relationship Id="rId24" Type="http://schemas.openxmlformats.org/officeDocument/2006/relationships/hyperlink" Target="https://www-bd.gsi.de/dokuwiki/doku.php?id=fair-bd:machines:sis100:technical_information:niche:1s2ca46a" TargetMode="External"/><Relationship Id="rId32" Type="http://schemas.openxmlformats.org/officeDocument/2006/relationships/hyperlink" Target="https://www-bd.gsi.de/dokuwiki/doku.php?id=fair-bd:machines:sis100:technical_information:niche:1s35a60" TargetMode="External"/><Relationship Id="rId37" Type="http://schemas.openxmlformats.org/officeDocument/2006/relationships/hyperlink" Target="https://www-bd.gsi.de/dokuwiki/doku.php?id=fair-bd:machines:sis100:technical_information:niche:1s3aa67a" TargetMode="External"/><Relationship Id="rId40" Type="http://schemas.openxmlformats.org/officeDocument/2006/relationships/hyperlink" Target="https://www-bd.gsi.de/dokuwiki/doku.php?id=fair-bd:machines:sis100:technical_information:niche:1s3da72" TargetMode="External"/><Relationship Id="rId45" Type="http://schemas.openxmlformats.org/officeDocument/2006/relationships/hyperlink" Target="https://www-bd.gsi.de/dokuwiki/doku.php?id=fair-bd:machines:sis100:technical_information:niche:1s43a80" TargetMode="External"/><Relationship Id="rId53" Type="http://schemas.openxmlformats.org/officeDocument/2006/relationships/hyperlink" Target="https://www-bd.gsi.de/dokuwiki/doku.php?id=fair-bd:machines:sis100:technical_information:niche:1s49a90" TargetMode="External"/><Relationship Id="rId58" Type="http://schemas.openxmlformats.org/officeDocument/2006/relationships/hyperlink" Target="https://www-bd.gsi.de/dokuwiki/doku.php?id=fair-bd:machines:sis100:technical_information:niche:1s52a102" TargetMode="External"/><Relationship Id="rId66" Type="http://schemas.openxmlformats.org/officeDocument/2006/relationships/hyperlink" Target="https://www-bd.gsi.de/dokuwiki/doku.php?id=fair-bd:machines:sis100:technical_information:niche:1s59a114" TargetMode="External"/><Relationship Id="rId74" Type="http://schemas.openxmlformats.org/officeDocument/2006/relationships/hyperlink" Target="https://www-bd.gsi.de/dokuwiki/doku.php?id=fair-bd:machines:sis100:technical_information:niche:1s62a126" TargetMode="External"/><Relationship Id="rId79" Type="http://schemas.openxmlformats.org/officeDocument/2006/relationships/hyperlink" Target="https://www-bd.gsi.de/dokuwiki/doku.php?id=fair-bd:machines:sis100:technical_information:niche:1s6ba141" TargetMode="External"/><Relationship Id="rId87" Type="http://schemas.openxmlformats.org/officeDocument/2006/relationships/queryTable" Target="../queryTables/queryTable1.xml"/><Relationship Id="rId5" Type="http://schemas.openxmlformats.org/officeDocument/2006/relationships/hyperlink" Target="https://www-bd.gsi.de/dokuwiki/doku.php?id=fair-bd:machines:sis100:technical_information:niche:1s17a15" TargetMode="External"/><Relationship Id="rId61" Type="http://schemas.openxmlformats.org/officeDocument/2006/relationships/hyperlink" Target="https://www-bd.gsi.de/dokuwiki/doku.php?id=fair-bd:machines:sis100:technical_information:niche:1s56a109a" TargetMode="External"/><Relationship Id="rId82" Type="http://schemas.openxmlformats.org/officeDocument/2006/relationships/hyperlink" Target="https://www-bd.gsi.de/dokuwiki/doku.php?id=fair-bd:machines:sis100:technical_information:niche:1s6da144" TargetMode="External"/><Relationship Id="rId19" Type="http://schemas.openxmlformats.org/officeDocument/2006/relationships/hyperlink" Target="https://www-bd.gsi.de/dokuwiki/doku.php?id=fair-bd:machines:sis100:technical_information:niche:1s26a37a" TargetMode="External"/><Relationship Id="rId4" Type="http://schemas.openxmlformats.org/officeDocument/2006/relationships/hyperlink" Target="https://www-bd.gsi.de/dokuwiki/doku.php?id=fair-bd:machines:sis100:technical_information:niche:1s16a13a" TargetMode="External"/><Relationship Id="rId9" Type="http://schemas.openxmlformats.org/officeDocument/2006/relationships/hyperlink" Target="https://www-bd.gsi.de/dokuwiki/doku.php?id=fair-bd:machines:sis100:technical_information:niche:1s1ea26" TargetMode="External"/><Relationship Id="rId14" Type="http://schemas.openxmlformats.org/officeDocument/2006/relationships/hyperlink" Target="https://www-bd.gsi.de/dokuwiki/doku.php?id=fair-bd:machines:sis100:technical_information:niche:1s12a6" TargetMode="External"/><Relationship Id="rId22" Type="http://schemas.openxmlformats.org/officeDocument/2006/relationships/hyperlink" Target="https://www-bd.gsi.de/dokuwiki/doku.php?id=fair-bd:machines:sis100:technical_information:niche:1s29a42" TargetMode="External"/><Relationship Id="rId27" Type="http://schemas.openxmlformats.org/officeDocument/2006/relationships/hyperlink" Target="https://www-bd.gsi.de/dokuwiki/doku.php?id=fair-bd:machines:sis100:technical_information:niche:1s2da48" TargetMode="External"/><Relationship Id="rId30" Type="http://schemas.openxmlformats.org/officeDocument/2006/relationships/hyperlink" Target="https://www-bd.gsi.de/dokuwiki/doku.php?id=fair-bd:machines:sis100:technical_information:niche:1s32a54" TargetMode="External"/><Relationship Id="rId35" Type="http://schemas.openxmlformats.org/officeDocument/2006/relationships/hyperlink" Target="https://www-bd.gsi.de/dokuwiki/doku.php?id=fair-bd:machines:sis100:technical_information:niche:1s3ca70a" TargetMode="External"/><Relationship Id="rId43" Type="http://schemas.openxmlformats.org/officeDocument/2006/relationships/hyperlink" Target="https://www-bd.gsi.de/dokuwiki/doku.php?id=fair-bd:machines:sis100:technical_information:niche:1s45a84" TargetMode="External"/><Relationship Id="rId48" Type="http://schemas.openxmlformats.org/officeDocument/2006/relationships/hyperlink" Target="https://www-bd.gsi.de/dokuwiki/doku.php?id=fair-bd:machines:sis100:technical_information:niche:1s47a87" TargetMode="External"/><Relationship Id="rId56" Type="http://schemas.openxmlformats.org/officeDocument/2006/relationships/hyperlink" Target="https://www-bd.gsi.de/dokuwiki/doku.php?id=fair-bd:machines:sis100:technical_information:niche:1s51a100" TargetMode="External"/><Relationship Id="rId64" Type="http://schemas.openxmlformats.org/officeDocument/2006/relationships/hyperlink" Target="https://www-bd.gsi.de/dokuwiki/doku.php?id=fair-bd:machines:sis100:technical_information:niche:1s5ba117" TargetMode="External"/><Relationship Id="rId69" Type="http://schemas.openxmlformats.org/officeDocument/2006/relationships/hyperlink" Target="https://www-bd.gsi.de/dokuwiki/doku.php?id=fair-bd:machines:sis100:technical_information:niche:1s5ea122" TargetMode="External"/><Relationship Id="rId77" Type="http://schemas.openxmlformats.org/officeDocument/2006/relationships/hyperlink" Target="https://www-bd.gsi.de/dokuwiki/doku.php?id=fair-bd:machines:sis100:technical_information:niche:1s68a136a" TargetMode="External"/><Relationship Id="rId8" Type="http://schemas.openxmlformats.org/officeDocument/2006/relationships/hyperlink" Target="https://www-bd.gsi.de/dokuwiki/doku.php?id=fair-bd:machines:sis100:technical_information:niche:1s1ca22a" TargetMode="External"/><Relationship Id="rId51" Type="http://schemas.openxmlformats.org/officeDocument/2006/relationships/hyperlink" Target="https://www-bd.gsi.de/dokuwiki/doku.php?id=fair-bd:machines:sis100:technical_information:niche:1s4ba93" TargetMode="External"/><Relationship Id="rId72" Type="http://schemas.openxmlformats.org/officeDocument/2006/relationships/hyperlink" Target="https://www-bd.gsi.de/dokuwiki/doku.php?id=fair-bd:machines:sis100:technical_information:niche:1s64a130" TargetMode="External"/><Relationship Id="rId80" Type="http://schemas.openxmlformats.org/officeDocument/2006/relationships/hyperlink" Target="https://www-bd.gsi.de/dokuwiki/doku.php?id=fair-bd:machines:sis100:technical_information:niche:1s6aa139a" TargetMode="External"/><Relationship Id="rId85" Type="http://schemas.openxmlformats.org/officeDocument/2006/relationships/hyperlink" Target="https://www-bd.gsi.de/dokuwiki/doku.php?id=fair-bd:machines:sis100:technical_information:niche:1s11a4" TargetMode="External"/><Relationship Id="rId3" Type="http://schemas.openxmlformats.org/officeDocument/2006/relationships/hyperlink" Target="https://www-bd.gsi.de/dokuwiki/doku.php?id=fair-bd:machines:sis100:technical_information:niche:1s14a10" TargetMode="External"/><Relationship Id="rId12" Type="http://schemas.openxmlformats.org/officeDocument/2006/relationships/hyperlink" Target="https://www-bd.gsi.de/dokuwiki/doku.php?id=fair-bd:machines:sis100:technical_information:niche:1s1da24" TargetMode="External"/><Relationship Id="rId17" Type="http://schemas.openxmlformats.org/officeDocument/2006/relationships/hyperlink" Target="https://www-bd.gsi.de/dokuwiki/doku.php?id=fair-bd:machines:sis100:technical_information:niche:1s23a32" TargetMode="External"/><Relationship Id="rId25" Type="http://schemas.openxmlformats.org/officeDocument/2006/relationships/hyperlink" Target="https://www-bd.gsi.de/dokuwiki/doku.php?id=fair-bd:machines:sis100:technical_information:niche:1s2ba45" TargetMode="External"/><Relationship Id="rId33" Type="http://schemas.openxmlformats.org/officeDocument/2006/relationships/hyperlink" Target="https://www-bd.gsi.de/dokuwiki/doku.php?id=fair-bd:machines:sis100:technical_information:niche:1s36a61a" TargetMode="External"/><Relationship Id="rId38" Type="http://schemas.openxmlformats.org/officeDocument/2006/relationships/hyperlink" Target="https://www-bd.gsi.de/dokuwiki/doku.php?id=fair-bd:machines:sis100:technical_information:niche:1s39a66" TargetMode="External"/><Relationship Id="rId46" Type="http://schemas.openxmlformats.org/officeDocument/2006/relationships/hyperlink" Target="https://www-bd.gsi.de/dokuwiki/doku.php?id=fair-bd:machines:sis100:technical_information:niche:1s42a78" TargetMode="External"/><Relationship Id="rId59" Type="http://schemas.openxmlformats.org/officeDocument/2006/relationships/hyperlink" Target="https://www-bd.gsi.de/dokuwiki/doku.php?id=fair-bd:machines:sis100:technical_information:niche:1s53a104" TargetMode="External"/><Relationship Id="rId67" Type="http://schemas.openxmlformats.org/officeDocument/2006/relationships/hyperlink" Target="https://www-bd.gsi.de/dokuwiki/doku.php?id=fair-bd:machines:sis100:technical_information:niche:1s58a112a" TargetMode="External"/><Relationship Id="rId20" Type="http://schemas.openxmlformats.org/officeDocument/2006/relationships/hyperlink" Target="https://www-bd.gsi.de/dokuwiki/doku.php?id=fair-bd:machines:sis100:technical_information:niche:1s27a39" TargetMode="External"/><Relationship Id="rId41" Type="http://schemas.openxmlformats.org/officeDocument/2006/relationships/hyperlink" Target="https://www-bd.gsi.de/dokuwiki/doku.php?id=fair-bd:machines:sis100:technical_information:niche:1s3ea74" TargetMode="External"/><Relationship Id="rId54" Type="http://schemas.openxmlformats.org/officeDocument/2006/relationships/hyperlink" Target="https://www-bd.gsi.de/dokuwiki/doku.php?id=fair-bd:machines:sis100:technical_information:niche:1s4da96" TargetMode="External"/><Relationship Id="rId62" Type="http://schemas.openxmlformats.org/officeDocument/2006/relationships/hyperlink" Target="https://www-bd.gsi.de/dokuwiki/doku.php?id=fair-bd:machines:sis100:technical_information:niche:1s57a111" TargetMode="External"/><Relationship Id="rId70" Type="http://schemas.openxmlformats.org/officeDocument/2006/relationships/hyperlink" Target="https://www-bd.gsi.de/dokuwiki/doku.php?id=fair-bd:machines:sis100:technical_information:niche:1s61a124" TargetMode="External"/><Relationship Id="rId75" Type="http://schemas.openxmlformats.org/officeDocument/2006/relationships/hyperlink" Target="https://www-bd.gsi.de/dokuwiki/doku.php?id=fair-bd:machines:sis100:technical_information:niche:1s66a133a" TargetMode="External"/><Relationship Id="rId83" Type="http://schemas.openxmlformats.org/officeDocument/2006/relationships/hyperlink" Target="https://www-bd.gsi.de/dokuwiki/doku.php?id=fair-bd:machines:sis100:technical_information:niche:1s6ea2" TargetMode="External"/><Relationship Id="rId1" Type="http://schemas.openxmlformats.org/officeDocument/2006/relationships/hyperlink" Target="https://www-bd.gsi.de/dokuwiki/doku.php?id=fair-bd:machines:sis100:technical_information:niche:1s13a8" TargetMode="External"/><Relationship Id="rId6" Type="http://schemas.openxmlformats.org/officeDocument/2006/relationships/hyperlink" Target="https://www-bd.gsi.de/dokuwiki/doku.php?id=fair-bd:machines:sis100:technical_information:niche:1s18a16a" TargetMode="External"/><Relationship Id="rId15" Type="http://schemas.openxmlformats.org/officeDocument/2006/relationships/hyperlink" Target="https://www-bd.gsi.de/dokuwiki/doku.php?id=fair-bd:machines:sis100:technical_information:niche:1s25a36" TargetMode="External"/><Relationship Id="rId23" Type="http://schemas.openxmlformats.org/officeDocument/2006/relationships/hyperlink" Target="https://www-bd.gsi.de/dokuwiki/doku.php?id=fair-bd:machines:sis100:technical_information:niche:1s31a52" TargetMode="External"/><Relationship Id="rId28" Type="http://schemas.openxmlformats.org/officeDocument/2006/relationships/hyperlink" Target="https://www-bd.gsi.de/dokuwiki/doku.php?id=fair-bd:machines:sis100:technical_information:niche:1s2ea50" TargetMode="External"/><Relationship Id="rId36" Type="http://schemas.openxmlformats.org/officeDocument/2006/relationships/hyperlink" Target="https://www-bd.gsi.de/dokuwiki/doku.php?id=fair-bd:machines:sis100:technical_information:niche:1s3ba69" TargetMode="External"/><Relationship Id="rId49" Type="http://schemas.openxmlformats.org/officeDocument/2006/relationships/hyperlink" Target="https://www-bd.gsi.de/dokuwiki/doku.php?id=fair-bd:machines:sis100:technical_information:niche:1s48a88a" TargetMode="External"/><Relationship Id="rId57" Type="http://schemas.openxmlformats.org/officeDocument/2006/relationships/hyperlink" Target="https://www-bd.gsi.de/dokuwiki/doku.php?id=fair-bd:machines:sis100:technical_information:niche:1s54a106" TargetMode="External"/><Relationship Id="rId10" Type="http://schemas.openxmlformats.org/officeDocument/2006/relationships/hyperlink" Target="https://www-bd.gsi.de/dokuwiki/doku.php?id=fair-bd:machines:sis100:technical_information:niche:1s21a28" TargetMode="External"/><Relationship Id="rId31" Type="http://schemas.openxmlformats.org/officeDocument/2006/relationships/hyperlink" Target="https://www-bd.gsi.de/dokuwiki/doku.php?id=fair-bd:machines:sis100:technical_information:niche:1s34a58" TargetMode="External"/><Relationship Id="rId44" Type="http://schemas.openxmlformats.org/officeDocument/2006/relationships/hyperlink" Target="https://www-bd.gsi.de/dokuwiki/doku.php?id=fair-bd:machines:sis100:technical_information:niche:1s44a82" TargetMode="External"/><Relationship Id="rId52" Type="http://schemas.openxmlformats.org/officeDocument/2006/relationships/hyperlink" Target="https://www-bd.gsi.de/dokuwiki/doku.php?id=fair-bd:machines:sis100:technical_information:niche:1s4aa91a" TargetMode="External"/><Relationship Id="rId60" Type="http://schemas.openxmlformats.org/officeDocument/2006/relationships/hyperlink" Target="https://www-bd.gsi.de/dokuwiki/doku.php?id=fair-bd:machines:sis100:technical_information:niche:1s55a108" TargetMode="External"/><Relationship Id="rId65" Type="http://schemas.openxmlformats.org/officeDocument/2006/relationships/hyperlink" Target="https://www-bd.gsi.de/dokuwiki/doku.php?id=fair-bd:machines:sis100:technical_information:niche:1s5aa115a" TargetMode="External"/><Relationship Id="rId73" Type="http://schemas.openxmlformats.org/officeDocument/2006/relationships/hyperlink" Target="https://www-bd.gsi.de/dokuwiki/doku.php?id=fair-bd:machines:sis100:technical_information:niche:1s63a128" TargetMode="External"/><Relationship Id="rId78" Type="http://schemas.openxmlformats.org/officeDocument/2006/relationships/hyperlink" Target="https://www-bd.gsi.de/dokuwiki/doku.php?id=fair-bd:machines:sis100:technical_information:niche:1s6ca142a" TargetMode="External"/><Relationship Id="rId81" Type="http://schemas.openxmlformats.org/officeDocument/2006/relationships/hyperlink" Target="https://www-bd.gsi.de/dokuwiki/doku.php?id=fair-bd:machines:sis100:technical_information:niche:1s69a138" TargetMode="External"/><Relationship Id="rId86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87"/>
  <sheetViews>
    <sheetView zoomScale="66" zoomScaleNormal="66" workbookViewId="0">
      <pane ySplit="1" topLeftCell="A26" activePane="bottomLeft" state="frozen"/>
      <selection pane="bottomLeft" activeCell="K74" sqref="K74"/>
    </sheetView>
  </sheetViews>
  <sheetFormatPr baseColWidth="10" defaultRowHeight="15" x14ac:dyDescent="0.25"/>
  <cols>
    <col min="1" max="1" width="19.85546875" customWidth="1"/>
    <col min="2" max="2" width="18.42578125" bestFit="1" customWidth="1"/>
    <col min="3" max="3" width="19.85546875" bestFit="1" customWidth="1"/>
    <col min="4" max="4" width="12.85546875" customWidth="1"/>
    <col min="5" max="5" width="16.85546875" bestFit="1" customWidth="1"/>
    <col min="6" max="6" width="16.7109375" customWidth="1"/>
    <col min="7" max="7" width="19.710937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 t="s">
        <v>123</v>
      </c>
      <c r="G1" s="10" t="s">
        <v>124</v>
      </c>
    </row>
    <row r="2" spans="1:7" x14ac:dyDescent="0.25">
      <c r="A2" s="18" t="s">
        <v>36</v>
      </c>
      <c r="B2" s="18" t="s">
        <v>92</v>
      </c>
      <c r="C2" s="18" t="s">
        <v>93</v>
      </c>
      <c r="D2" s="42">
        <f>5+3*12.73+22+8</f>
        <v>73.19</v>
      </c>
      <c r="E2" s="18">
        <v>4</v>
      </c>
      <c r="F2" s="18"/>
      <c r="G2" s="20" t="s">
        <v>218</v>
      </c>
    </row>
    <row r="3" spans="1:7" x14ac:dyDescent="0.25">
      <c r="A3" t="s">
        <v>36</v>
      </c>
      <c r="B3" t="s">
        <v>37</v>
      </c>
      <c r="C3" t="s">
        <v>38</v>
      </c>
      <c r="D3" s="43">
        <f>5+1.8*12.73+13+7+10</f>
        <v>57.914000000000001</v>
      </c>
      <c r="E3">
        <v>4</v>
      </c>
      <c r="F3" s="11" t="s">
        <v>221</v>
      </c>
      <c r="G3" s="14" t="s">
        <v>125</v>
      </c>
    </row>
    <row r="4" spans="1:7" x14ac:dyDescent="0.25">
      <c r="A4" t="s">
        <v>36</v>
      </c>
      <c r="B4" t="s">
        <v>67</v>
      </c>
      <c r="C4" t="s">
        <v>38</v>
      </c>
      <c r="D4" s="43">
        <f>5+0.8*12.73+13+7+10</f>
        <v>45.183999999999997</v>
      </c>
      <c r="E4">
        <v>4</v>
      </c>
      <c r="F4" s="11" t="s">
        <v>221</v>
      </c>
      <c r="G4" s="14" t="s">
        <v>127</v>
      </c>
    </row>
    <row r="5" spans="1:7" x14ac:dyDescent="0.25">
      <c r="A5" s="12" t="s">
        <v>36</v>
      </c>
      <c r="B5" s="12" t="s">
        <v>94</v>
      </c>
      <c r="C5" s="12" t="s">
        <v>38</v>
      </c>
      <c r="D5" s="44">
        <f>5+0.2*12.73+13+7+10</f>
        <v>37.545999999999999</v>
      </c>
      <c r="E5" s="12">
        <v>3</v>
      </c>
      <c r="F5" s="23" t="s">
        <v>221</v>
      </c>
      <c r="G5" s="31" t="s">
        <v>129</v>
      </c>
    </row>
    <row r="6" spans="1:7" x14ac:dyDescent="0.25">
      <c r="A6" t="s">
        <v>36</v>
      </c>
      <c r="B6" t="s">
        <v>105</v>
      </c>
      <c r="C6" t="s">
        <v>38</v>
      </c>
      <c r="D6" s="43">
        <f>5+1.2*12.73+13+7+10</f>
        <v>50.275999999999996</v>
      </c>
      <c r="E6">
        <v>4</v>
      </c>
      <c r="F6" s="11" t="s">
        <v>221</v>
      </c>
      <c r="G6" s="14" t="s">
        <v>128</v>
      </c>
    </row>
    <row r="7" spans="1:7" x14ac:dyDescent="0.25">
      <c r="A7" t="s">
        <v>36</v>
      </c>
      <c r="B7" t="s">
        <v>87</v>
      </c>
      <c r="C7" t="s">
        <v>40</v>
      </c>
      <c r="D7" s="43">
        <f>5+2.2*12.73+13+7+10</f>
        <v>63.006</v>
      </c>
      <c r="E7">
        <v>4</v>
      </c>
      <c r="F7" s="11" t="s">
        <v>221</v>
      </c>
      <c r="G7" s="14" t="s">
        <v>130</v>
      </c>
    </row>
    <row r="8" spans="1:7" x14ac:dyDescent="0.25">
      <c r="A8" t="s">
        <v>36</v>
      </c>
      <c r="B8" t="s">
        <v>68</v>
      </c>
      <c r="C8" t="s">
        <v>40</v>
      </c>
      <c r="D8" s="43">
        <f>5+3.2*12.73+13+7+10</f>
        <v>75.736000000000004</v>
      </c>
      <c r="E8">
        <v>4</v>
      </c>
      <c r="F8" s="11" t="s">
        <v>221</v>
      </c>
      <c r="G8" s="14" t="s">
        <v>131</v>
      </c>
    </row>
    <row r="9" spans="1:7" x14ac:dyDescent="0.25">
      <c r="A9" s="18" t="s">
        <v>36</v>
      </c>
      <c r="B9" s="18" t="s">
        <v>39</v>
      </c>
      <c r="C9" s="18" t="s">
        <v>40</v>
      </c>
      <c r="D9" s="45">
        <f>5+4.2*12.73+13+7+10</f>
        <v>88.466000000000008</v>
      </c>
      <c r="E9" s="18">
        <v>4</v>
      </c>
      <c r="F9" s="19" t="s">
        <v>221</v>
      </c>
      <c r="G9" s="20" t="s">
        <v>126</v>
      </c>
    </row>
    <row r="10" spans="1:7" x14ac:dyDescent="0.25">
      <c r="A10" t="s">
        <v>36</v>
      </c>
      <c r="B10" t="s">
        <v>57</v>
      </c>
      <c r="C10" t="s">
        <v>58</v>
      </c>
      <c r="D10" s="47">
        <f>5+3*12.73+13+10</f>
        <v>66.19</v>
      </c>
      <c r="E10">
        <v>4</v>
      </c>
      <c r="F10" s="15" t="s">
        <v>133</v>
      </c>
      <c r="G10" s="14" t="s">
        <v>132</v>
      </c>
    </row>
    <row r="11" spans="1:7" x14ac:dyDescent="0.25">
      <c r="A11" t="s">
        <v>36</v>
      </c>
      <c r="B11" t="s">
        <v>82</v>
      </c>
      <c r="C11" t="s">
        <v>58</v>
      </c>
      <c r="D11" s="47">
        <f>5+2*12.73+13+10</f>
        <v>53.46</v>
      </c>
      <c r="E11">
        <v>4</v>
      </c>
      <c r="F11" s="15" t="s">
        <v>133</v>
      </c>
      <c r="G11" s="13" t="s">
        <v>139</v>
      </c>
    </row>
    <row r="12" spans="1:7" x14ac:dyDescent="0.25">
      <c r="A12" t="s">
        <v>36</v>
      </c>
      <c r="B12" t="s">
        <v>106</v>
      </c>
      <c r="C12" t="s">
        <v>58</v>
      </c>
      <c r="D12" s="47">
        <f>5+1*12.73+13+10</f>
        <v>40.730000000000004</v>
      </c>
      <c r="E12">
        <v>4</v>
      </c>
      <c r="F12" s="15" t="s">
        <v>133</v>
      </c>
      <c r="G12" s="13" t="s">
        <v>137</v>
      </c>
    </row>
    <row r="13" spans="1:7" x14ac:dyDescent="0.25">
      <c r="A13" s="16" t="s">
        <v>36</v>
      </c>
      <c r="B13" s="16" t="s">
        <v>117</v>
      </c>
      <c r="C13" s="16" t="s">
        <v>76</v>
      </c>
      <c r="D13" s="46">
        <f>5+0*12.73+13+10</f>
        <v>28</v>
      </c>
      <c r="E13" s="16">
        <v>4</v>
      </c>
      <c r="F13" s="32" t="s">
        <v>133</v>
      </c>
      <c r="G13" s="33" t="s">
        <v>134</v>
      </c>
    </row>
    <row r="14" spans="1:7" x14ac:dyDescent="0.25">
      <c r="A14" t="s">
        <v>36</v>
      </c>
      <c r="B14" t="s">
        <v>107</v>
      </c>
      <c r="C14" t="s">
        <v>76</v>
      </c>
      <c r="D14" s="47">
        <f>5+1*12.73+13+10</f>
        <v>40.730000000000004</v>
      </c>
      <c r="E14">
        <v>4</v>
      </c>
      <c r="F14" s="15" t="s">
        <v>133</v>
      </c>
      <c r="G14" s="14" t="s">
        <v>138</v>
      </c>
    </row>
    <row r="15" spans="1:7" x14ac:dyDescent="0.25">
      <c r="A15" t="s">
        <v>5</v>
      </c>
      <c r="B15" t="s">
        <v>100</v>
      </c>
      <c r="C15" t="s">
        <v>76</v>
      </c>
      <c r="D15" s="47">
        <f>5+2.2*12.73+13+10</f>
        <v>56.006</v>
      </c>
      <c r="E15">
        <v>4</v>
      </c>
      <c r="F15" s="15" t="s">
        <v>133</v>
      </c>
      <c r="G15" s="14" t="s">
        <v>135</v>
      </c>
    </row>
    <row r="16" spans="1:7" x14ac:dyDescent="0.25">
      <c r="A16" s="18" t="s">
        <v>5</v>
      </c>
      <c r="B16" s="18" t="s">
        <v>75</v>
      </c>
      <c r="C16" s="18" t="s">
        <v>76</v>
      </c>
      <c r="D16" s="48">
        <f>5+3*12.73+13+10</f>
        <v>66.19</v>
      </c>
      <c r="E16" s="18">
        <v>4</v>
      </c>
      <c r="F16" s="21" t="s">
        <v>133</v>
      </c>
      <c r="G16" s="20" t="s">
        <v>136</v>
      </c>
    </row>
    <row r="17" spans="1:7" x14ac:dyDescent="0.25">
      <c r="A17" t="s">
        <v>5</v>
      </c>
      <c r="B17" t="s">
        <v>69</v>
      </c>
      <c r="C17" t="s">
        <v>60</v>
      </c>
      <c r="D17" s="43">
        <f>5+2.8*12.73+13+5+10</f>
        <v>68.644000000000005</v>
      </c>
      <c r="E17">
        <v>4</v>
      </c>
      <c r="F17" s="22" t="s">
        <v>141</v>
      </c>
      <c r="G17" s="14" t="s">
        <v>144</v>
      </c>
    </row>
    <row r="18" spans="1:7" x14ac:dyDescent="0.25">
      <c r="A18" t="s">
        <v>5</v>
      </c>
      <c r="B18" t="s">
        <v>59</v>
      </c>
      <c r="C18" t="s">
        <v>60</v>
      </c>
      <c r="D18" s="43">
        <f>5+1.8*12.73+13+5+10</f>
        <v>55.914000000000001</v>
      </c>
      <c r="E18">
        <v>4</v>
      </c>
      <c r="F18" s="22" t="s">
        <v>141</v>
      </c>
      <c r="G18" s="14" t="s">
        <v>143</v>
      </c>
    </row>
    <row r="19" spans="1:7" x14ac:dyDescent="0.25">
      <c r="A19" t="s">
        <v>5</v>
      </c>
      <c r="B19" t="s">
        <v>88</v>
      </c>
      <c r="C19" t="s">
        <v>60</v>
      </c>
      <c r="D19" s="43">
        <f>5+0.8*12.73+13+5+10</f>
        <v>43.183999999999997</v>
      </c>
      <c r="E19">
        <v>4</v>
      </c>
      <c r="F19" s="22" t="s">
        <v>141</v>
      </c>
      <c r="G19" s="14" t="s">
        <v>142</v>
      </c>
    </row>
    <row r="20" spans="1:7" x14ac:dyDescent="0.25">
      <c r="A20" s="12" t="s">
        <v>5</v>
      </c>
      <c r="B20" s="12" t="s">
        <v>108</v>
      </c>
      <c r="C20" s="12" t="s">
        <v>60</v>
      </c>
      <c r="D20" s="44">
        <f>5+0.2*12.73+13+5+10</f>
        <v>35.545999999999999</v>
      </c>
      <c r="E20" s="12">
        <v>4</v>
      </c>
      <c r="F20" s="49" t="s">
        <v>141</v>
      </c>
      <c r="G20" s="31" t="s">
        <v>140</v>
      </c>
    </row>
    <row r="21" spans="1:7" x14ac:dyDescent="0.25">
      <c r="A21" t="s">
        <v>5</v>
      </c>
      <c r="B21" t="s">
        <v>83</v>
      </c>
      <c r="C21" t="s">
        <v>62</v>
      </c>
      <c r="D21" s="43">
        <f>5+1.2*12.73+13+5+10</f>
        <v>48.275999999999996</v>
      </c>
      <c r="E21">
        <v>4</v>
      </c>
      <c r="F21" s="22" t="s">
        <v>141</v>
      </c>
      <c r="G21" s="14" t="s">
        <v>145</v>
      </c>
    </row>
    <row r="22" spans="1:7" x14ac:dyDescent="0.25">
      <c r="A22" t="s">
        <v>5</v>
      </c>
      <c r="B22" t="s">
        <v>61</v>
      </c>
      <c r="C22" t="s">
        <v>62</v>
      </c>
      <c r="D22" s="43">
        <f>5+2.2*12.73+13+5+10</f>
        <v>61.006</v>
      </c>
      <c r="E22">
        <v>4</v>
      </c>
      <c r="F22" s="22" t="s">
        <v>141</v>
      </c>
      <c r="G22" s="14" t="s">
        <v>146</v>
      </c>
    </row>
    <row r="23" spans="1:7" ht="15.75" thickBot="1" x14ac:dyDescent="0.3">
      <c r="A23" s="24" t="s">
        <v>5</v>
      </c>
      <c r="B23" s="24" t="s">
        <v>63</v>
      </c>
      <c r="C23" s="24" t="s">
        <v>62</v>
      </c>
      <c r="D23" s="50">
        <f>5+3.2*12.73+13+5+10</f>
        <v>73.736000000000004</v>
      </c>
      <c r="E23" s="24">
        <v>4</v>
      </c>
      <c r="F23" s="25" t="s">
        <v>141</v>
      </c>
      <c r="G23" s="14" t="s">
        <v>147</v>
      </c>
    </row>
    <row r="24" spans="1:7" ht="15.75" thickTop="1" x14ac:dyDescent="0.25">
      <c r="A24" t="s">
        <v>5</v>
      </c>
      <c r="B24" t="s">
        <v>6</v>
      </c>
      <c r="C24" t="s">
        <v>7</v>
      </c>
      <c r="D24" s="47">
        <f>5+3*12.73+22+5+10</f>
        <v>80.19</v>
      </c>
      <c r="E24">
        <v>4</v>
      </c>
      <c r="F24" s="15" t="s">
        <v>151</v>
      </c>
      <c r="G24" s="27" t="s">
        <v>148</v>
      </c>
    </row>
    <row r="25" spans="1:7" x14ac:dyDescent="0.25">
      <c r="A25" t="s">
        <v>5</v>
      </c>
      <c r="B25" t="s">
        <v>8</v>
      </c>
      <c r="C25" t="s">
        <v>7</v>
      </c>
      <c r="D25" s="47">
        <f>5+2*12.73+22+5+10</f>
        <v>67.460000000000008</v>
      </c>
      <c r="E25">
        <v>4</v>
      </c>
      <c r="F25" s="15" t="s">
        <v>151</v>
      </c>
      <c r="G25" s="14" t="s">
        <v>153</v>
      </c>
    </row>
    <row r="26" spans="1:7" x14ac:dyDescent="0.25">
      <c r="A26" t="s">
        <v>5</v>
      </c>
      <c r="B26" t="s">
        <v>12</v>
      </c>
      <c r="C26" t="s">
        <v>7</v>
      </c>
      <c r="D26" s="47">
        <f>5+1*12.73+22+5+10</f>
        <v>54.730000000000004</v>
      </c>
      <c r="E26">
        <v>4</v>
      </c>
      <c r="F26" s="15" t="s">
        <v>151</v>
      </c>
      <c r="G26" s="14" t="s">
        <v>152</v>
      </c>
    </row>
    <row r="27" spans="1:7" x14ac:dyDescent="0.25">
      <c r="A27" s="16" t="s">
        <v>5</v>
      </c>
      <c r="B27" s="16" t="s">
        <v>23</v>
      </c>
      <c r="C27" s="16" t="s">
        <v>14</v>
      </c>
      <c r="D27" s="46">
        <f>5+0*12.73+22+5+10</f>
        <v>42</v>
      </c>
      <c r="E27" s="16">
        <v>4</v>
      </c>
      <c r="F27" s="32" t="s">
        <v>151</v>
      </c>
      <c r="G27" s="33" t="s">
        <v>150</v>
      </c>
    </row>
    <row r="28" spans="1:7" x14ac:dyDescent="0.25">
      <c r="A28" t="s">
        <v>5</v>
      </c>
      <c r="B28" t="s">
        <v>13</v>
      </c>
      <c r="C28" t="s">
        <v>14</v>
      </c>
      <c r="D28" s="47">
        <f>5+1*12.73+22+5+10</f>
        <v>54.730000000000004</v>
      </c>
      <c r="E28">
        <v>4</v>
      </c>
      <c r="F28" s="15" t="s">
        <v>151</v>
      </c>
      <c r="G28" s="14" t="s">
        <v>154</v>
      </c>
    </row>
    <row r="29" spans="1:7" x14ac:dyDescent="0.25">
      <c r="A29" t="s">
        <v>32</v>
      </c>
      <c r="B29" t="s">
        <v>95</v>
      </c>
      <c r="C29" t="s">
        <v>14</v>
      </c>
      <c r="D29" s="47">
        <f>5+2*12.73+22+5+10</f>
        <v>67.460000000000008</v>
      </c>
      <c r="E29">
        <v>4</v>
      </c>
      <c r="F29" s="15" t="s">
        <v>151</v>
      </c>
      <c r="G29" s="14" t="s">
        <v>155</v>
      </c>
    </row>
    <row r="30" spans="1:7" x14ac:dyDescent="0.25">
      <c r="A30" s="18" t="s">
        <v>32</v>
      </c>
      <c r="B30" s="18" t="s">
        <v>77</v>
      </c>
      <c r="C30" s="18" t="s">
        <v>14</v>
      </c>
      <c r="D30" s="48">
        <f>5+3*12.73+22+5+10</f>
        <v>80.19</v>
      </c>
      <c r="E30" s="18">
        <v>4</v>
      </c>
      <c r="F30" s="21" t="s">
        <v>151</v>
      </c>
      <c r="G30" s="20" t="s">
        <v>149</v>
      </c>
    </row>
    <row r="31" spans="1:7" x14ac:dyDescent="0.25">
      <c r="A31" t="s">
        <v>32</v>
      </c>
      <c r="B31" t="s">
        <v>64</v>
      </c>
      <c r="C31" t="s">
        <v>49</v>
      </c>
      <c r="D31" s="43">
        <f>5+1.5*12.73+22+10</f>
        <v>56.094999999999999</v>
      </c>
      <c r="E31">
        <v>4</v>
      </c>
      <c r="F31" s="28" t="s">
        <v>157</v>
      </c>
      <c r="G31" s="14" t="s">
        <v>158</v>
      </c>
    </row>
    <row r="32" spans="1:7" x14ac:dyDescent="0.25">
      <c r="A32" s="12" t="s">
        <v>32</v>
      </c>
      <c r="B32" s="12" t="s">
        <v>48</v>
      </c>
      <c r="C32" s="12" t="s">
        <v>49</v>
      </c>
      <c r="D32" s="44">
        <f>5+0.3*12.73+22+10</f>
        <v>40.819000000000003</v>
      </c>
      <c r="E32" s="12">
        <v>4</v>
      </c>
      <c r="F32" s="34" t="s">
        <v>157</v>
      </c>
      <c r="G32" s="35" t="s">
        <v>156</v>
      </c>
    </row>
    <row r="33" spans="1:7" x14ac:dyDescent="0.25">
      <c r="A33" t="s">
        <v>32</v>
      </c>
      <c r="B33" t="s">
        <v>78</v>
      </c>
      <c r="C33" t="s">
        <v>49</v>
      </c>
      <c r="D33" s="43">
        <f>5+1*12.73+22+10</f>
        <v>49.730000000000004</v>
      </c>
      <c r="E33">
        <v>4</v>
      </c>
      <c r="F33" s="28" t="s">
        <v>157</v>
      </c>
      <c r="G33" s="14" t="s">
        <v>159</v>
      </c>
    </row>
    <row r="34" spans="1:7" x14ac:dyDescent="0.25">
      <c r="A34" t="s">
        <v>32</v>
      </c>
      <c r="B34" t="s">
        <v>101</v>
      </c>
      <c r="C34" t="s">
        <v>49</v>
      </c>
      <c r="D34" s="43">
        <f>5+2*12.73+22+10</f>
        <v>62.46</v>
      </c>
      <c r="E34">
        <v>4</v>
      </c>
      <c r="F34" s="28" t="s">
        <v>157</v>
      </c>
      <c r="G34" s="14" t="s">
        <v>160</v>
      </c>
    </row>
    <row r="35" spans="1:7" x14ac:dyDescent="0.25">
      <c r="A35" t="s">
        <v>32</v>
      </c>
      <c r="B35" t="s">
        <v>79</v>
      </c>
      <c r="C35" t="s">
        <v>34</v>
      </c>
      <c r="D35" s="43">
        <f>5+3*12.73+22+10</f>
        <v>75.19</v>
      </c>
      <c r="E35">
        <v>4</v>
      </c>
      <c r="F35" s="28" t="s">
        <v>157</v>
      </c>
      <c r="G35" s="14" t="s">
        <v>161</v>
      </c>
    </row>
    <row r="36" spans="1:7" x14ac:dyDescent="0.25">
      <c r="A36" t="s">
        <v>32</v>
      </c>
      <c r="B36" t="s">
        <v>50</v>
      </c>
      <c r="C36" t="s">
        <v>34</v>
      </c>
      <c r="D36" s="51">
        <f>5+4*12.73+22+10</f>
        <v>87.92</v>
      </c>
      <c r="E36">
        <v>4</v>
      </c>
      <c r="F36" s="28" t="s">
        <v>157</v>
      </c>
      <c r="G36" s="14" t="s">
        <v>162</v>
      </c>
    </row>
    <row r="37" spans="1:7" x14ac:dyDescent="0.25">
      <c r="A37" s="18" t="s">
        <v>32</v>
      </c>
      <c r="B37" s="18" t="s">
        <v>33</v>
      </c>
      <c r="C37" s="18" t="s">
        <v>34</v>
      </c>
      <c r="D37" s="45">
        <f>5+5*12.73+22+10</f>
        <v>100.65</v>
      </c>
      <c r="E37" s="18">
        <v>4</v>
      </c>
      <c r="F37" s="29" t="s">
        <v>157</v>
      </c>
      <c r="G37" s="20" t="s">
        <v>168</v>
      </c>
    </row>
    <row r="38" spans="1:7" x14ac:dyDescent="0.25">
      <c r="A38" t="s">
        <v>32</v>
      </c>
      <c r="B38" t="s">
        <v>51</v>
      </c>
      <c r="C38" t="s">
        <v>52</v>
      </c>
      <c r="D38" s="47">
        <f>5+3.1*12.73+13+5+10</f>
        <v>72.462999999999994</v>
      </c>
      <c r="E38">
        <v>4</v>
      </c>
      <c r="F38" s="15" t="s">
        <v>164</v>
      </c>
      <c r="G38" s="14" t="s">
        <v>167</v>
      </c>
    </row>
    <row r="39" spans="1:7" x14ac:dyDescent="0.25">
      <c r="A39" t="s">
        <v>32</v>
      </c>
      <c r="B39" t="s">
        <v>84</v>
      </c>
      <c r="C39" t="s">
        <v>52</v>
      </c>
      <c r="D39" s="47">
        <f>5+2.1*12.73+13+5+10</f>
        <v>59.733000000000004</v>
      </c>
      <c r="E39">
        <v>4</v>
      </c>
      <c r="F39" s="15" t="s">
        <v>164</v>
      </c>
      <c r="G39" s="14" t="s">
        <v>166</v>
      </c>
    </row>
    <row r="40" spans="1:7" x14ac:dyDescent="0.25">
      <c r="A40" t="s">
        <v>32</v>
      </c>
      <c r="B40" t="s">
        <v>102</v>
      </c>
      <c r="C40" t="s">
        <v>52</v>
      </c>
      <c r="D40" s="52">
        <f>5+1.1*12.73+13+5+10</f>
        <v>47.003</v>
      </c>
      <c r="E40">
        <v>4</v>
      </c>
      <c r="F40" s="15" t="s">
        <v>164</v>
      </c>
      <c r="G40" s="14" t="s">
        <v>165</v>
      </c>
    </row>
    <row r="41" spans="1:7" x14ac:dyDescent="0.25">
      <c r="A41" s="16" t="s">
        <v>32</v>
      </c>
      <c r="B41" s="16" t="s">
        <v>113</v>
      </c>
      <c r="C41" s="16" t="s">
        <v>90</v>
      </c>
      <c r="D41" s="46">
        <f>5+0.1*12.73+13+5+10</f>
        <v>34.272999999999996</v>
      </c>
      <c r="E41" s="16">
        <v>4</v>
      </c>
      <c r="F41" s="30" t="s">
        <v>164</v>
      </c>
      <c r="G41" s="33" t="s">
        <v>163</v>
      </c>
    </row>
    <row r="42" spans="1:7" x14ac:dyDescent="0.25">
      <c r="A42" t="s">
        <v>32</v>
      </c>
      <c r="B42" t="s">
        <v>96</v>
      </c>
      <c r="C42" t="s">
        <v>90</v>
      </c>
      <c r="D42" s="47">
        <f>5+0.9*12.73+13+5+10</f>
        <v>44.457000000000001</v>
      </c>
      <c r="E42">
        <v>4</v>
      </c>
      <c r="F42" s="15" t="s">
        <v>164</v>
      </c>
      <c r="G42" s="14" t="s">
        <v>169</v>
      </c>
    </row>
    <row r="43" spans="1:7" x14ac:dyDescent="0.25">
      <c r="A43" t="s">
        <v>42</v>
      </c>
      <c r="B43" t="s">
        <v>109</v>
      </c>
      <c r="C43" t="s">
        <v>90</v>
      </c>
      <c r="D43" s="47">
        <f>5+1.9*12.73+13+5+10</f>
        <v>57.186999999999998</v>
      </c>
      <c r="E43">
        <v>4</v>
      </c>
      <c r="F43" s="15" t="s">
        <v>164</v>
      </c>
      <c r="G43" s="14" t="s">
        <v>170</v>
      </c>
    </row>
    <row r="44" spans="1:7" x14ac:dyDescent="0.25">
      <c r="A44" t="s">
        <v>42</v>
      </c>
      <c r="B44" s="18" t="s">
        <v>89</v>
      </c>
      <c r="C44" s="18" t="s">
        <v>90</v>
      </c>
      <c r="D44" s="48">
        <f>5+2.9*12.73+13+5+10</f>
        <v>69.917000000000002</v>
      </c>
      <c r="E44" s="18">
        <v>4</v>
      </c>
      <c r="F44" s="21" t="s">
        <v>164</v>
      </c>
      <c r="G44" s="20" t="s">
        <v>171</v>
      </c>
    </row>
    <row r="45" spans="1:7" x14ac:dyDescent="0.25">
      <c r="A45" t="s">
        <v>42</v>
      </c>
      <c r="B45" t="s">
        <v>43</v>
      </c>
      <c r="C45" t="s">
        <v>44</v>
      </c>
      <c r="D45" s="43">
        <f>5+3.7*12.73+13+2+10</f>
        <v>77.100999999999999</v>
      </c>
      <c r="E45">
        <v>4</v>
      </c>
      <c r="F45" s="11" t="s">
        <v>173</v>
      </c>
      <c r="G45" s="14" t="s">
        <v>176</v>
      </c>
    </row>
    <row r="46" spans="1:7" x14ac:dyDescent="0.25">
      <c r="A46" t="s">
        <v>42</v>
      </c>
      <c r="B46" t="s">
        <v>80</v>
      </c>
      <c r="C46" t="s">
        <v>44</v>
      </c>
      <c r="D46" s="43">
        <f>5+2.7*12.73+13+2+10</f>
        <v>64.371000000000009</v>
      </c>
      <c r="E46">
        <v>4</v>
      </c>
      <c r="F46" s="11" t="s">
        <v>173</v>
      </c>
      <c r="G46" s="14" t="s">
        <v>175</v>
      </c>
    </row>
    <row r="47" spans="1:7" x14ac:dyDescent="0.25">
      <c r="A47" t="s">
        <v>42</v>
      </c>
      <c r="B47" t="s">
        <v>97</v>
      </c>
      <c r="C47" t="s">
        <v>44</v>
      </c>
      <c r="D47" s="43">
        <f>5+1.7*12.73+13+2+10</f>
        <v>51.641000000000005</v>
      </c>
      <c r="E47">
        <v>4</v>
      </c>
      <c r="F47" s="11" t="s">
        <v>173</v>
      </c>
      <c r="G47" s="14" t="s">
        <v>174</v>
      </c>
    </row>
    <row r="48" spans="1:7" x14ac:dyDescent="0.25">
      <c r="A48" s="12" t="s">
        <v>42</v>
      </c>
      <c r="B48" s="12" t="s">
        <v>116</v>
      </c>
      <c r="C48" s="12" t="s">
        <v>44</v>
      </c>
      <c r="D48" s="44">
        <f>5+0.7*12.73+13+2+10</f>
        <v>38.911000000000001</v>
      </c>
      <c r="E48" s="12">
        <v>4</v>
      </c>
      <c r="F48" s="23" t="s">
        <v>173</v>
      </c>
      <c r="G48" s="35" t="s">
        <v>172</v>
      </c>
    </row>
    <row r="49" spans="1:7" x14ac:dyDescent="0.25">
      <c r="A49" t="s">
        <v>42</v>
      </c>
      <c r="B49" t="s">
        <v>110</v>
      </c>
      <c r="C49" t="s">
        <v>54</v>
      </c>
      <c r="D49" s="43">
        <f>5+0.3*12.73+13+2+10</f>
        <v>33.819000000000003</v>
      </c>
      <c r="E49">
        <v>4</v>
      </c>
      <c r="F49" s="11" t="s">
        <v>173</v>
      </c>
      <c r="G49" s="14" t="s">
        <v>177</v>
      </c>
    </row>
    <row r="50" spans="1:7" x14ac:dyDescent="0.25">
      <c r="A50" t="s">
        <v>42</v>
      </c>
      <c r="B50" t="s">
        <v>98</v>
      </c>
      <c r="C50" t="s">
        <v>54</v>
      </c>
      <c r="D50" s="43">
        <f t="shared" ref="D50:D51" si="0">5+0.3*12.73+13+2+10</f>
        <v>33.819000000000003</v>
      </c>
      <c r="E50">
        <v>4</v>
      </c>
      <c r="F50" s="11" t="s">
        <v>173</v>
      </c>
      <c r="G50" s="14" t="s">
        <v>178</v>
      </c>
    </row>
    <row r="51" spans="1:7" ht="15.75" thickBot="1" x14ac:dyDescent="0.3">
      <c r="A51" t="s">
        <v>42</v>
      </c>
      <c r="B51" s="24" t="s">
        <v>53</v>
      </c>
      <c r="C51" s="24" t="s">
        <v>54</v>
      </c>
      <c r="D51" s="50">
        <f t="shared" si="0"/>
        <v>33.819000000000003</v>
      </c>
      <c r="E51" s="24">
        <v>4</v>
      </c>
      <c r="F51" s="36" t="s">
        <v>173</v>
      </c>
      <c r="G51" s="26" t="s">
        <v>179</v>
      </c>
    </row>
    <row r="52" spans="1:7" ht="15.75" thickTop="1" x14ac:dyDescent="0.25">
      <c r="A52" t="s">
        <v>42</v>
      </c>
      <c r="B52" t="s">
        <v>70</v>
      </c>
      <c r="C52" t="s">
        <v>71</v>
      </c>
      <c r="D52" s="47">
        <f>5+3*12.73+13+8+10</f>
        <v>74.19</v>
      </c>
      <c r="E52">
        <v>4</v>
      </c>
      <c r="F52" s="37" t="s">
        <v>180</v>
      </c>
      <c r="G52" s="14" t="s">
        <v>184</v>
      </c>
    </row>
    <row r="53" spans="1:7" x14ac:dyDescent="0.25">
      <c r="A53" t="s">
        <v>42</v>
      </c>
      <c r="B53" t="s">
        <v>99</v>
      </c>
      <c r="C53" t="s">
        <v>71</v>
      </c>
      <c r="D53" s="47">
        <f>5+2*12.73+13+8+10</f>
        <v>61.46</v>
      </c>
      <c r="E53">
        <v>4</v>
      </c>
      <c r="F53" s="15" t="s">
        <v>180</v>
      </c>
      <c r="G53" s="14" t="s">
        <v>183</v>
      </c>
    </row>
    <row r="54" spans="1:7" x14ac:dyDescent="0.25">
      <c r="A54" t="s">
        <v>42</v>
      </c>
      <c r="B54" t="s">
        <v>114</v>
      </c>
      <c r="C54" t="s">
        <v>71</v>
      </c>
      <c r="D54" s="47">
        <f>5+1*12.73+13+8+10</f>
        <v>48.730000000000004</v>
      </c>
      <c r="E54">
        <v>4</v>
      </c>
      <c r="F54" s="15" t="s">
        <v>180</v>
      </c>
      <c r="G54" s="14" t="s">
        <v>182</v>
      </c>
    </row>
    <row r="55" spans="1:7" x14ac:dyDescent="0.25">
      <c r="A55" s="16" t="s">
        <v>42</v>
      </c>
      <c r="B55" s="16" t="s">
        <v>118</v>
      </c>
      <c r="C55" s="16" t="s">
        <v>66</v>
      </c>
      <c r="D55" s="46">
        <f>5+0*12.73+13+8+10</f>
        <v>36</v>
      </c>
      <c r="E55" s="16">
        <v>4</v>
      </c>
      <c r="F55" s="32" t="s">
        <v>180</v>
      </c>
      <c r="G55" s="33" t="s">
        <v>181</v>
      </c>
    </row>
    <row r="56" spans="1:7" x14ac:dyDescent="0.25">
      <c r="A56" t="s">
        <v>42</v>
      </c>
      <c r="B56" t="s">
        <v>119</v>
      </c>
      <c r="C56" t="s">
        <v>66</v>
      </c>
      <c r="D56" s="47">
        <f>5+1*12.73+13+8+10</f>
        <v>48.730000000000004</v>
      </c>
      <c r="E56">
        <v>4</v>
      </c>
      <c r="F56" s="15" t="s">
        <v>180</v>
      </c>
      <c r="G56" s="14" t="s">
        <v>185</v>
      </c>
    </row>
    <row r="57" spans="1:7" x14ac:dyDescent="0.25">
      <c r="A57" t="s">
        <v>9</v>
      </c>
      <c r="B57" t="s">
        <v>112</v>
      </c>
      <c r="C57" t="s">
        <v>66</v>
      </c>
      <c r="D57" s="47">
        <f>5+2*12.73+13+8+10</f>
        <v>61.46</v>
      </c>
      <c r="E57">
        <v>4</v>
      </c>
      <c r="F57" s="15" t="s">
        <v>180</v>
      </c>
      <c r="G57" s="14" t="s">
        <v>186</v>
      </c>
    </row>
    <row r="58" spans="1:7" x14ac:dyDescent="0.25">
      <c r="A58" t="s">
        <v>9</v>
      </c>
      <c r="B58" s="18" t="s">
        <v>65</v>
      </c>
      <c r="C58" s="18" t="s">
        <v>66</v>
      </c>
      <c r="D58" s="48">
        <f>5+3*12.73+13+8+10</f>
        <v>74.19</v>
      </c>
      <c r="E58" s="18">
        <v>4</v>
      </c>
      <c r="F58" s="21" t="s">
        <v>180</v>
      </c>
      <c r="G58" s="20" t="s">
        <v>187</v>
      </c>
    </row>
    <row r="59" spans="1:7" x14ac:dyDescent="0.25">
      <c r="A59" t="s">
        <v>9</v>
      </c>
      <c r="B59" t="s">
        <v>26</v>
      </c>
      <c r="C59" t="s">
        <v>16</v>
      </c>
      <c r="D59" s="54">
        <f>5+3.4*12.73+22+5+10</f>
        <v>85.282000000000011</v>
      </c>
      <c r="E59" s="58">
        <v>4</v>
      </c>
      <c r="F59" s="11" t="s">
        <v>188</v>
      </c>
      <c r="G59" s="56" t="s">
        <v>190</v>
      </c>
    </row>
    <row r="60" spans="1:7" x14ac:dyDescent="0.25">
      <c r="A60" t="s">
        <v>9</v>
      </c>
      <c r="B60" t="s">
        <v>27</v>
      </c>
      <c r="C60" t="s">
        <v>16</v>
      </c>
      <c r="D60" s="53">
        <f>5+2.4*12.73+22+5+10</f>
        <v>72.551999999999992</v>
      </c>
      <c r="E60" s="59"/>
      <c r="F60" s="11" t="s">
        <v>188</v>
      </c>
      <c r="G60" s="57"/>
    </row>
    <row r="61" spans="1:7" x14ac:dyDescent="0.25">
      <c r="A61" t="s">
        <v>9</v>
      </c>
      <c r="B61" t="s">
        <v>15</v>
      </c>
      <c r="C61" t="s">
        <v>16</v>
      </c>
      <c r="D61" s="43">
        <f>5+1.4*12.73+22+5+10</f>
        <v>59.822000000000003</v>
      </c>
      <c r="E61">
        <v>4</v>
      </c>
      <c r="F61" s="11" t="s">
        <v>188</v>
      </c>
      <c r="G61" s="14" t="s">
        <v>191</v>
      </c>
    </row>
    <row r="62" spans="1:7" x14ac:dyDescent="0.25">
      <c r="A62" s="12" t="s">
        <v>9</v>
      </c>
      <c r="B62" s="12" t="s">
        <v>41</v>
      </c>
      <c r="C62" s="12" t="s">
        <v>16</v>
      </c>
      <c r="D62" s="44">
        <f>5+0.4*12.73+22+5+10</f>
        <v>47.091999999999999</v>
      </c>
      <c r="E62" s="12">
        <v>4</v>
      </c>
      <c r="F62" s="23" t="s">
        <v>188</v>
      </c>
      <c r="G62" s="31" t="s">
        <v>189</v>
      </c>
    </row>
    <row r="63" spans="1:7" x14ac:dyDescent="0.25">
      <c r="A63" t="s">
        <v>9</v>
      </c>
      <c r="B63" t="s">
        <v>31</v>
      </c>
      <c r="C63" t="s">
        <v>16</v>
      </c>
      <c r="D63" s="43">
        <f>5+0.6*12.73+22+5+10</f>
        <v>49.637999999999998</v>
      </c>
      <c r="E63">
        <v>4</v>
      </c>
      <c r="F63" s="11" t="s">
        <v>188</v>
      </c>
      <c r="G63" s="14" t="s">
        <v>192</v>
      </c>
    </row>
    <row r="64" spans="1:7" x14ac:dyDescent="0.25">
      <c r="A64" t="s">
        <v>9</v>
      </c>
      <c r="B64" t="s">
        <v>55</v>
      </c>
      <c r="C64" t="s">
        <v>56</v>
      </c>
      <c r="D64" s="43">
        <f>5+2.6*12.73+22+5+10</f>
        <v>75.097999999999999</v>
      </c>
      <c r="E64">
        <v>4</v>
      </c>
      <c r="F64" s="11" t="s">
        <v>188</v>
      </c>
      <c r="G64" s="14" t="s">
        <v>193</v>
      </c>
    </row>
    <row r="65" spans="1:7" x14ac:dyDescent="0.25">
      <c r="A65" t="s">
        <v>9</v>
      </c>
      <c r="B65" t="s">
        <v>81</v>
      </c>
      <c r="C65" t="s">
        <v>56</v>
      </c>
      <c r="D65" s="43">
        <f>5+3.6*12.73+22+5+10</f>
        <v>87.828000000000003</v>
      </c>
      <c r="E65">
        <v>4</v>
      </c>
      <c r="F65" s="11" t="s">
        <v>188</v>
      </c>
      <c r="G65" s="14" t="s">
        <v>194</v>
      </c>
    </row>
    <row r="66" spans="1:7" x14ac:dyDescent="0.25">
      <c r="A66" s="18" t="s">
        <v>9</v>
      </c>
      <c r="B66" s="18" t="s">
        <v>72</v>
      </c>
      <c r="C66" s="18" t="s">
        <v>56</v>
      </c>
      <c r="D66" s="45">
        <f>5+4.6*12.73+22+5+10</f>
        <v>100.55799999999999</v>
      </c>
      <c r="E66" s="18">
        <v>4</v>
      </c>
      <c r="F66" s="19" t="s">
        <v>188</v>
      </c>
      <c r="G66" s="20" t="s">
        <v>200</v>
      </c>
    </row>
    <row r="67" spans="1:7" x14ac:dyDescent="0.25">
      <c r="A67" t="s">
        <v>9</v>
      </c>
      <c r="B67" t="s">
        <v>19</v>
      </c>
      <c r="C67" t="s">
        <v>11</v>
      </c>
      <c r="D67" s="47">
        <f>5+3*12.73+13+10</f>
        <v>66.19</v>
      </c>
      <c r="E67">
        <v>4</v>
      </c>
      <c r="F67" s="15" t="s">
        <v>195</v>
      </c>
      <c r="G67" s="14" t="s">
        <v>199</v>
      </c>
    </row>
    <row r="68" spans="1:7" x14ac:dyDescent="0.25">
      <c r="A68" t="s">
        <v>9</v>
      </c>
      <c r="B68" t="s">
        <v>10</v>
      </c>
      <c r="C68" t="s">
        <v>11</v>
      </c>
      <c r="D68" s="47">
        <f>5+2*12.73+13+10</f>
        <v>53.46</v>
      </c>
      <c r="E68">
        <v>4</v>
      </c>
      <c r="F68" s="15" t="s">
        <v>195</v>
      </c>
      <c r="G68" s="14" t="s">
        <v>198</v>
      </c>
    </row>
    <row r="69" spans="1:7" x14ac:dyDescent="0.25">
      <c r="A69" t="s">
        <v>9</v>
      </c>
      <c r="B69" t="s">
        <v>35</v>
      </c>
      <c r="C69" t="s">
        <v>11</v>
      </c>
      <c r="D69" s="47">
        <f>5+1*12.73+13+10</f>
        <v>40.730000000000004</v>
      </c>
      <c r="E69">
        <v>4</v>
      </c>
      <c r="F69" s="15" t="s">
        <v>195</v>
      </c>
      <c r="G69" s="14" t="s">
        <v>197</v>
      </c>
    </row>
    <row r="70" spans="1:7" x14ac:dyDescent="0.25">
      <c r="A70" s="16" t="s">
        <v>9</v>
      </c>
      <c r="B70" s="16" t="s">
        <v>28</v>
      </c>
      <c r="C70" s="16" t="s">
        <v>18</v>
      </c>
      <c r="D70" s="46">
        <f>5+0*12.73+13+10</f>
        <v>28</v>
      </c>
      <c r="E70" s="16">
        <v>4</v>
      </c>
      <c r="F70" s="16" t="s">
        <v>195</v>
      </c>
      <c r="G70" s="33" t="s">
        <v>196</v>
      </c>
    </row>
    <row r="71" spans="1:7" x14ac:dyDescent="0.25">
      <c r="A71" t="s">
        <v>9</v>
      </c>
      <c r="B71" t="s">
        <v>17</v>
      </c>
      <c r="C71" t="s">
        <v>18</v>
      </c>
      <c r="D71" s="47">
        <f>5+1*12.73+13+10</f>
        <v>40.730000000000004</v>
      </c>
      <c r="E71">
        <v>4</v>
      </c>
      <c r="F71" s="15" t="s">
        <v>195</v>
      </c>
      <c r="G71" s="14" t="s">
        <v>201</v>
      </c>
    </row>
    <row r="72" spans="1:7" x14ac:dyDescent="0.25">
      <c r="A72" t="s">
        <v>20</v>
      </c>
      <c r="B72" t="s">
        <v>45</v>
      </c>
      <c r="C72" t="s">
        <v>18</v>
      </c>
      <c r="D72" s="47">
        <f>5+2*12.73+13+10</f>
        <v>53.46</v>
      </c>
      <c r="E72">
        <v>4</v>
      </c>
      <c r="F72" s="15" t="s">
        <v>195</v>
      </c>
      <c r="G72" s="14" t="s">
        <v>202</v>
      </c>
    </row>
    <row r="73" spans="1:7" x14ac:dyDescent="0.25">
      <c r="A73" s="18" t="s">
        <v>20</v>
      </c>
      <c r="B73" s="18" t="s">
        <v>73</v>
      </c>
      <c r="C73" s="18" t="s">
        <v>18</v>
      </c>
      <c r="D73" s="48">
        <f>5+3*12.73+13+10</f>
        <v>66.19</v>
      </c>
      <c r="E73" s="18">
        <v>4</v>
      </c>
      <c r="F73" s="21" t="s">
        <v>195</v>
      </c>
      <c r="G73" s="20" t="s">
        <v>203</v>
      </c>
    </row>
    <row r="74" spans="1:7" x14ac:dyDescent="0.25">
      <c r="A74" t="s">
        <v>20</v>
      </c>
      <c r="B74" t="s">
        <v>30</v>
      </c>
      <c r="C74" t="s">
        <v>25</v>
      </c>
      <c r="D74" s="43">
        <f>5+2.6*12.73+13+6+10</f>
        <v>67.097999999999999</v>
      </c>
      <c r="E74">
        <v>4</v>
      </c>
      <c r="F74" s="11" t="s">
        <v>204</v>
      </c>
      <c r="G74" s="14" t="s">
        <v>208</v>
      </c>
    </row>
    <row r="75" spans="1:7" x14ac:dyDescent="0.25">
      <c r="A75" t="s">
        <v>20</v>
      </c>
      <c r="B75" t="s">
        <v>24</v>
      </c>
      <c r="C75" t="s">
        <v>25</v>
      </c>
      <c r="D75" s="43">
        <f>5+1.6*12.73+13+6+10</f>
        <v>54.368000000000002</v>
      </c>
      <c r="E75">
        <v>4</v>
      </c>
      <c r="F75" s="11" t="s">
        <v>204</v>
      </c>
      <c r="G75" s="14" t="s">
        <v>207</v>
      </c>
    </row>
    <row r="76" spans="1:7" x14ac:dyDescent="0.25">
      <c r="A76" t="s">
        <v>20</v>
      </c>
      <c r="B76" t="s">
        <v>91</v>
      </c>
      <c r="C76" t="s">
        <v>25</v>
      </c>
      <c r="D76" s="43">
        <f>5+0.6*12.73+13+6+10</f>
        <v>41.637999999999998</v>
      </c>
      <c r="E76">
        <v>4</v>
      </c>
      <c r="F76" s="11" t="s">
        <v>204</v>
      </c>
      <c r="G76" s="14" t="s">
        <v>206</v>
      </c>
    </row>
    <row r="77" spans="1:7" x14ac:dyDescent="0.25">
      <c r="A77" s="12" t="s">
        <v>20</v>
      </c>
      <c r="B77" s="12" t="s">
        <v>111</v>
      </c>
      <c r="C77" s="12" t="s">
        <v>25</v>
      </c>
      <c r="D77" s="44">
        <f>5+0.4*12.73+13+6+10</f>
        <v>39.091999999999999</v>
      </c>
      <c r="E77" s="12">
        <v>4</v>
      </c>
      <c r="F77" s="12" t="s">
        <v>204</v>
      </c>
      <c r="G77" s="31" t="s">
        <v>205</v>
      </c>
    </row>
    <row r="78" spans="1:7" x14ac:dyDescent="0.25">
      <c r="A78" t="s">
        <v>20</v>
      </c>
      <c r="B78" t="s">
        <v>85</v>
      </c>
      <c r="C78" t="s">
        <v>47</v>
      </c>
      <c r="D78" s="43">
        <f>5+1.4*12.73+13+6+10</f>
        <v>51.822000000000003</v>
      </c>
      <c r="E78">
        <v>4</v>
      </c>
      <c r="F78" s="11" t="s">
        <v>204</v>
      </c>
      <c r="G78" s="14" t="s">
        <v>209</v>
      </c>
    </row>
    <row r="79" spans="1:7" x14ac:dyDescent="0.25">
      <c r="A79" t="s">
        <v>20</v>
      </c>
      <c r="B79" t="s">
        <v>46</v>
      </c>
      <c r="C79" t="s">
        <v>47</v>
      </c>
      <c r="D79" s="43">
        <f>5+2.4*12.73+13+6+10</f>
        <v>64.551999999999992</v>
      </c>
      <c r="E79">
        <v>4</v>
      </c>
      <c r="F79" s="11" t="s">
        <v>204</v>
      </c>
      <c r="G79" s="14" t="s">
        <v>210</v>
      </c>
    </row>
    <row r="80" spans="1:7" x14ac:dyDescent="0.25">
      <c r="A80" s="18" t="s">
        <v>20</v>
      </c>
      <c r="B80" s="18" t="s">
        <v>74</v>
      </c>
      <c r="C80" s="18" t="s">
        <v>47</v>
      </c>
      <c r="D80" s="45">
        <f>5+3.4*12.73+13+6+10</f>
        <v>77.282000000000011</v>
      </c>
      <c r="E80" s="18">
        <v>4</v>
      </c>
      <c r="F80" s="19" t="s">
        <v>204</v>
      </c>
      <c r="G80" s="20" t="s">
        <v>211</v>
      </c>
    </row>
    <row r="81" spans="1:7" x14ac:dyDescent="0.25">
      <c r="A81" t="s">
        <v>20</v>
      </c>
      <c r="B81" t="s">
        <v>29</v>
      </c>
      <c r="C81" t="s">
        <v>22</v>
      </c>
      <c r="D81" s="47">
        <f>5+3*12.73+22+8</f>
        <v>73.19</v>
      </c>
      <c r="E81">
        <v>4</v>
      </c>
      <c r="F81" s="28" t="s">
        <v>220</v>
      </c>
      <c r="G81" s="14" t="s">
        <v>215</v>
      </c>
    </row>
    <row r="82" spans="1:7" x14ac:dyDescent="0.25">
      <c r="A82" t="s">
        <v>20</v>
      </c>
      <c r="B82" t="s">
        <v>21</v>
      </c>
      <c r="C82" t="s">
        <v>22</v>
      </c>
      <c r="D82" s="47">
        <f>5+2*12.73+22+8</f>
        <v>60.46</v>
      </c>
      <c r="E82">
        <v>4</v>
      </c>
      <c r="F82" s="15" t="s">
        <v>220</v>
      </c>
      <c r="G82" s="14" t="s">
        <v>214</v>
      </c>
    </row>
    <row r="83" spans="1:7" x14ac:dyDescent="0.25">
      <c r="A83" t="s">
        <v>20</v>
      </c>
      <c r="B83" t="s">
        <v>86</v>
      </c>
      <c r="C83" t="s">
        <v>22</v>
      </c>
      <c r="D83" s="47">
        <f>5+1*12.73+22+8</f>
        <v>47.730000000000004</v>
      </c>
      <c r="E83">
        <v>4</v>
      </c>
      <c r="F83" s="15" t="s">
        <v>220</v>
      </c>
      <c r="G83" s="14" t="s">
        <v>213</v>
      </c>
    </row>
    <row r="84" spans="1:7" x14ac:dyDescent="0.25">
      <c r="A84" s="16" t="s">
        <v>20</v>
      </c>
      <c r="B84" s="16" t="s">
        <v>103</v>
      </c>
      <c r="C84" s="16" t="s">
        <v>93</v>
      </c>
      <c r="D84" s="55">
        <f>5+0*12.73+22+8</f>
        <v>35</v>
      </c>
      <c r="E84" s="16">
        <v>4</v>
      </c>
      <c r="F84" s="17" t="s">
        <v>220</v>
      </c>
      <c r="G84" s="33" t="s">
        <v>212</v>
      </c>
    </row>
    <row r="85" spans="1:7" x14ac:dyDescent="0.25">
      <c r="A85" t="s">
        <v>20</v>
      </c>
      <c r="B85" t="s">
        <v>104</v>
      </c>
      <c r="C85" t="s">
        <v>93</v>
      </c>
      <c r="D85" s="47">
        <f>5+1*12.73+22+8</f>
        <v>47.730000000000004</v>
      </c>
      <c r="E85">
        <v>4</v>
      </c>
      <c r="F85" s="15" t="s">
        <v>220</v>
      </c>
      <c r="G85" s="14" t="s">
        <v>216</v>
      </c>
    </row>
    <row r="86" spans="1:7" x14ac:dyDescent="0.25">
      <c r="A86" t="s">
        <v>36</v>
      </c>
      <c r="B86" t="s">
        <v>115</v>
      </c>
      <c r="C86" t="s">
        <v>93</v>
      </c>
      <c r="D86" s="47">
        <f>5+2*12.73+22+8</f>
        <v>60.46</v>
      </c>
      <c r="E86">
        <v>4</v>
      </c>
      <c r="F86" s="15" t="s">
        <v>220</v>
      </c>
      <c r="G86" s="14" t="s">
        <v>217</v>
      </c>
    </row>
    <row r="87" spans="1:7" x14ac:dyDescent="0.25">
      <c r="A87" s="38" t="s">
        <v>219</v>
      </c>
      <c r="B87" s="38" t="s">
        <v>219</v>
      </c>
      <c r="C87" s="38" t="s">
        <v>219</v>
      </c>
      <c r="D87" s="41">
        <f>5+3*12.73+22+8</f>
        <v>73.19</v>
      </c>
      <c r="E87" s="38"/>
      <c r="F87" s="39" t="s">
        <v>220</v>
      </c>
      <c r="G87" s="40" t="s">
        <v>218</v>
      </c>
    </row>
  </sheetData>
  <sortState ref="A2:E87">
    <sortCondition ref="B2:B87"/>
  </sortState>
  <mergeCells count="2">
    <mergeCell ref="G59:G60"/>
    <mergeCell ref="E59:E60"/>
  </mergeCells>
  <hyperlinks>
    <hyperlink ref="G4" r:id="rId1" tooltip="fair-bd:machines:sis100:technical_information:niche:1s13a8" display="https://www-bd.gsi.de/dokuwiki/doku.php?id=fair-bd:machines:sis100:technical_information:niche:1s13a8"/>
    <hyperlink ref="G6" r:id="rId2" tooltip="fair-bd:machines:sis100:technical_information:niche:1s15a12" display="https://www-bd.gsi.de/dokuwiki/doku.php?id=fair-bd:machines:sis100:technical_information:niche:1s15a12"/>
    <hyperlink ref="G5" r:id="rId3" tooltip="fair-bd:machines:sis100:technical_information:niche:1s14a10" display="https://www-bd.gsi.de/dokuwiki/doku.php?id=fair-bd:machines:sis100:technical_information:niche:1s14a10"/>
    <hyperlink ref="G7" r:id="rId4" tooltip="fair-bd:machines:sis100:technical_information:niche:1s16a13a" display="https://www-bd.gsi.de/dokuwiki/doku.php?id=fair-bd:machines:sis100:technical_information:niche:1s16a13a"/>
    <hyperlink ref="G8" r:id="rId5" tooltip="fair-bd:machines:sis100:technical_information:niche:1s17a15" display="https://www-bd.gsi.de/dokuwiki/doku.php?id=fair-bd:machines:sis100:technical_information:niche:1s17a15"/>
    <hyperlink ref="G9" r:id="rId6" tooltip="fair-bd:machines:sis100:technical_information:niche:1s18a16a" display="https://www-bd.gsi.de/dokuwiki/doku.php?id=fair-bd:machines:sis100:technical_information:niche:1s18a16a"/>
    <hyperlink ref="G10" r:id="rId7" tooltip="fair-bd:machines:sis100:technical_information:niche:1s19a18" display="https://www-bd.gsi.de/dokuwiki/doku.php?id=fair-bd:machines:sis100:technical_information:niche:1s19a18"/>
    <hyperlink ref="G13" r:id="rId8" tooltip="fair-bd:machines:sis100:technical_information:niche:1s1ca22a" display="https://www-bd.gsi.de/dokuwiki/doku.php?id=fair-bd:machines:sis100:technical_information:niche:1s1ca22a"/>
    <hyperlink ref="G15" r:id="rId9" tooltip="fair-bd:machines:sis100:technical_information:niche:1s1ea26" display="https://www-bd.gsi.de/dokuwiki/doku.php?id=fair-bd:machines:sis100:technical_information:niche:1s1ea26"/>
    <hyperlink ref="G16" r:id="rId10" tooltip="fair-bd:machines:sis100:technical_information:niche:1s21a28" display="https://www-bd.gsi.de/dokuwiki/doku.php?id=fair-bd:machines:sis100:technical_information:niche:1s21a28"/>
    <hyperlink ref="G12" r:id="rId11" tooltip="fair-bd:machines:sis100:technical_information:niche:1s1ba21" display="https://www-bd.gsi.de/dokuwiki/doku.php?id=fair-bd:machines:sis100:technical_information:niche:1s1ba21"/>
    <hyperlink ref="G14" r:id="rId12" tooltip="fair-bd:machines:sis100:technical_information:niche:1s1da24" display="https://www-bd.gsi.de/dokuwiki/doku.php?id=fair-bd:machines:sis100:technical_information:niche:1s1da24"/>
    <hyperlink ref="G11" r:id="rId13" tooltip="fair-bd:machines:sis100:technical_information:niche:1s1aa19a" display="https://www-bd.gsi.de/dokuwiki/doku.php?id=fair-bd:machines:sis100:technical_information:niche:1s1aa19a"/>
    <hyperlink ref="G3" r:id="rId14" tooltip="fair-bd:machines:sis100:technical_information:niche:1s12a6" display="https://www-bd.gsi.de/dokuwiki/doku.php?id=fair-bd:machines:sis100:technical_information:niche:1s12a6"/>
    <hyperlink ref="G20" r:id="rId15" tooltip="fair-bd:machines:sis100:technical_information:niche:1s25a36" display="https://www-bd.gsi.de/dokuwiki/doku.php?id=fair-bd:machines:sis100:technical_information:niche:1s25a36"/>
    <hyperlink ref="G19" r:id="rId16" tooltip="fair-bd:machines:sis100:technical_information:niche:1s24a34" display="https://www-bd.gsi.de/dokuwiki/doku.php?id=fair-bd:machines:sis100:technical_information:niche:1s24a34"/>
    <hyperlink ref="G18" r:id="rId17" tooltip="fair-bd:machines:sis100:technical_information:niche:1s23a32" display="https://www-bd.gsi.de/dokuwiki/doku.php?id=fair-bd:machines:sis100:technical_information:niche:1s23a32"/>
    <hyperlink ref="G17" r:id="rId18" tooltip="fair-bd:machines:sis100:technical_information:niche:1s22a30" display="https://www-bd.gsi.de/dokuwiki/doku.php?id=fair-bd:machines:sis100:technical_information:niche:1s22a30"/>
    <hyperlink ref="G21" r:id="rId19" tooltip="fair-bd:machines:sis100:technical_information:niche:1s26a37a" display="https://www-bd.gsi.de/dokuwiki/doku.php?id=fair-bd:machines:sis100:technical_information:niche:1s26a37a"/>
    <hyperlink ref="G22" r:id="rId20" tooltip="fair-bd:machines:sis100:technical_information:niche:1s27a39" display="https://www-bd.gsi.de/dokuwiki/doku.php?id=fair-bd:machines:sis100:technical_information:niche:1s27a39"/>
    <hyperlink ref="G23" r:id="rId21" tooltip="fair-bd:machines:sis100:technical_information:niche:1s28a40a" display="https://www-bd.gsi.de/dokuwiki/doku.php?id=fair-bd:machines:sis100:technical_information:niche:1s28a40a"/>
    <hyperlink ref="G24" r:id="rId22" tooltip="fair-bd:machines:sis100:technical_information:niche:1s29a42" display="https://www-bd.gsi.de/dokuwiki/doku.php?id=fair-bd:machines:sis100:technical_information:niche:1s29a42"/>
    <hyperlink ref="G30" r:id="rId23" tooltip="fair-bd:machines:sis100:technical_information:niche:1s31a52" display="https://www-bd.gsi.de/dokuwiki/doku.php?id=fair-bd:machines:sis100:technical_information:niche:1s31a52"/>
    <hyperlink ref="G27" r:id="rId24" tooltip="fair-bd:machines:sis100:technical_information:niche:1s2ca46a" display="https://www-bd.gsi.de/dokuwiki/doku.php?id=fair-bd:machines:sis100:technical_information:niche:1s2ca46a"/>
    <hyperlink ref="G26" r:id="rId25" tooltip="fair-bd:machines:sis100:technical_information:niche:1s2ba45" display="https://www-bd.gsi.de/dokuwiki/doku.php?id=fair-bd:machines:sis100:technical_information:niche:1s2ba45"/>
    <hyperlink ref="G25" r:id="rId26" tooltip="fair-bd:machines:sis100:technical_information:niche:1s2aa43a" display="https://www-bd.gsi.de/dokuwiki/doku.php?id=fair-bd:machines:sis100:technical_information:niche:1s2aa43a"/>
    <hyperlink ref="G28" r:id="rId27" tooltip="fair-bd:machines:sis100:technical_information:niche:1s2da48" display="https://www-bd.gsi.de/dokuwiki/doku.php?id=fair-bd:machines:sis100:technical_information:niche:1s2da48"/>
    <hyperlink ref="G29" r:id="rId28" tooltip="fair-bd:machines:sis100:technical_information:niche:1s2ea50" display="https://www-bd.gsi.de/dokuwiki/doku.php?id=fair-bd:machines:sis100:technical_information:niche:1s2ea50"/>
    <hyperlink ref="G32" r:id="rId29" tooltip="fair-bd:machines:sis100:technical_information:niche:1s33a56" display="https://www-bd.gsi.de/dokuwiki/doku.php?id=fair-bd:machines:sis100:technical_information:niche:1s33a56"/>
    <hyperlink ref="G31" r:id="rId30" tooltip="fair-bd:machines:sis100:technical_information:niche:1s32a54" display="https://www-bd.gsi.de/dokuwiki/doku.php?id=fair-bd:machines:sis100:technical_information:niche:1s32a54"/>
    <hyperlink ref="G33" r:id="rId31" tooltip="fair-bd:machines:sis100:technical_information:niche:1s34a58" display="https://www-bd.gsi.de/dokuwiki/doku.php?id=fair-bd:machines:sis100:technical_information:niche:1s34a58"/>
    <hyperlink ref="G34" r:id="rId32" tooltip="fair-bd:machines:sis100:technical_information:niche:1s35a60" display="https://www-bd.gsi.de/dokuwiki/doku.php?id=fair-bd:machines:sis100:technical_information:niche:1s35a60"/>
    <hyperlink ref="G35" r:id="rId33" tooltip="fair-bd:machines:sis100:technical_information:niche:1s36a61a" display="https://www-bd.gsi.de/dokuwiki/doku.php?id=fair-bd:machines:sis100:technical_information:niche:1s36a61a"/>
    <hyperlink ref="G36" r:id="rId34" tooltip="fair-bd:machines:sis100:technical_information:niche:1s37a63" display="https://www-bd.gsi.de/dokuwiki/doku.php?id=fair-bd:machines:sis100:technical_information:niche:1s37a63"/>
    <hyperlink ref="G41" r:id="rId35" tooltip="fair-bd:machines:sis100:technical_information:niche:1s3ca70a" display="https://www-bd.gsi.de/dokuwiki/doku.php?id=fair-bd:machines:sis100:technical_information:niche:1s3ca70a"/>
    <hyperlink ref="G40" r:id="rId36" tooltip="fair-bd:machines:sis100:technical_information:niche:1s3ba69" display="https://www-bd.gsi.de/dokuwiki/doku.php?id=fair-bd:machines:sis100:technical_information:niche:1s3ba69"/>
    <hyperlink ref="G39" r:id="rId37" tooltip="fair-bd:machines:sis100:technical_information:niche:1s3aa67a" display="https://www-bd.gsi.de/dokuwiki/doku.php?id=fair-bd:machines:sis100:technical_information:niche:1s3aa67a"/>
    <hyperlink ref="G38" r:id="rId38" tooltip="fair-bd:machines:sis100:technical_information:niche:1s39a66" display="https://www-bd.gsi.de/dokuwiki/doku.php?id=fair-bd:machines:sis100:technical_information:niche:1s39a66"/>
    <hyperlink ref="G37" r:id="rId39" tooltip="fair-bd:machines:sis100:technical_information:niche:1s38a64a" display="https://www-bd.gsi.de/dokuwiki/doku.php?id=fair-bd:machines:sis100:technical_information:niche:1s38a64a"/>
    <hyperlink ref="G42" r:id="rId40" tooltip="fair-bd:machines:sis100:technical_information:niche:1s3da72" display="https://www-bd.gsi.de/dokuwiki/doku.php?id=fair-bd:machines:sis100:technical_information:niche:1s3da72"/>
    <hyperlink ref="G43" r:id="rId41" tooltip="fair-bd:machines:sis100:technical_information:niche:1s3ea74" display="https://www-bd.gsi.de/dokuwiki/doku.php?id=fair-bd:machines:sis100:technical_information:niche:1s3ea74"/>
    <hyperlink ref="G44" r:id="rId42" tooltip="fair-bd:machines:sis100:technical_information:niche:1s41a76" display="https://www-bd.gsi.de/dokuwiki/doku.php?id=fair-bd:machines:sis100:technical_information:niche:1s41a76"/>
    <hyperlink ref="G48" r:id="rId43" tooltip="fair-bd:machines:sis100:technical_information:niche:1s45a84" display="https://www-bd.gsi.de/dokuwiki/doku.php?id=fair-bd:machines:sis100:technical_information:niche:1s45a84"/>
    <hyperlink ref="G47" r:id="rId44" tooltip="fair-bd:machines:sis100:technical_information:niche:1s44a82" display="https://www-bd.gsi.de/dokuwiki/doku.php?id=fair-bd:machines:sis100:technical_information:niche:1s44a82"/>
    <hyperlink ref="G46" r:id="rId45" tooltip="fair-bd:machines:sis100:technical_information:niche:1s43a80" display="https://www-bd.gsi.de/dokuwiki/doku.php?id=fair-bd:machines:sis100:technical_information:niche:1s43a80"/>
    <hyperlink ref="G45" r:id="rId46" tooltip="fair-bd:machines:sis100:technical_information:niche:1s42a78" display="https://www-bd.gsi.de/dokuwiki/doku.php?id=fair-bd:machines:sis100:technical_information:niche:1s42a78"/>
    <hyperlink ref="G49" r:id="rId47" tooltip="fair-bd:machines:sis100:technical_information:niche:1s46a85a" display="https://www-bd.gsi.de/dokuwiki/doku.php?id=fair-bd:machines:sis100:technical_information:niche:1s46a85a"/>
    <hyperlink ref="G50" r:id="rId48" tooltip="fair-bd:machines:sis100:technical_information:niche:1s47a87" display="https://www-bd.gsi.de/dokuwiki/doku.php?id=fair-bd:machines:sis100:technical_information:niche:1s47a87"/>
    <hyperlink ref="G51" r:id="rId49" tooltip="fair-bd:machines:sis100:technical_information:niche:1s48a88a" display="https://www-bd.gsi.de/dokuwiki/doku.php?id=fair-bd:machines:sis100:technical_information:niche:1s48a88a"/>
    <hyperlink ref="G55" r:id="rId50" tooltip="fair-bd:machines:sis100:technical_information:niche:1s4ca94a" display="https://www-bd.gsi.de/dokuwiki/doku.php?id=fair-bd:machines:sis100:technical_information:niche:1s4ca94a"/>
    <hyperlink ref="G54" r:id="rId51" tooltip="fair-bd:machines:sis100:technical_information:niche:1s4ba93" display="https://www-bd.gsi.de/dokuwiki/doku.php?id=fair-bd:machines:sis100:technical_information:niche:1s4ba93"/>
    <hyperlink ref="G53" r:id="rId52" tooltip="fair-bd:machines:sis100:technical_information:niche:1s4aa91a" display="https://www-bd.gsi.de/dokuwiki/doku.php?id=fair-bd:machines:sis100:technical_information:niche:1s4aa91a"/>
    <hyperlink ref="G52" r:id="rId53" tooltip="fair-bd:machines:sis100:technical_information:niche:1s49a90" display="https://www-bd.gsi.de/dokuwiki/doku.php?id=fair-bd:machines:sis100:technical_information:niche:1s49a90"/>
    <hyperlink ref="G56" r:id="rId54" tooltip="fair-bd:machines:sis100:technical_information:niche:1s4da96" display="https://www-bd.gsi.de/dokuwiki/doku.php?id=fair-bd:machines:sis100:technical_information:niche:1s4da96"/>
    <hyperlink ref="G57" r:id="rId55" tooltip="fair-bd:machines:sis100:technical_information:niche:1s4ea98" display="https://www-bd.gsi.de/dokuwiki/doku.php?id=fair-bd:machines:sis100:technical_information:niche:1s4ea98"/>
    <hyperlink ref="G58" r:id="rId56" tooltip="fair-bd:machines:sis100:technical_information:niche:1s51a100" display="https://www-bd.gsi.de/dokuwiki/doku.php?id=fair-bd:machines:sis100:technical_information:niche:1s51a100"/>
    <hyperlink ref="G62" r:id="rId57" tooltip="fair-bd:machines:sis100:technical_information:niche:1s54a106" display="https://www-bd.gsi.de/dokuwiki/doku.php?id=fair-bd:machines:sis100:technical_information:niche:1s54a106"/>
    <hyperlink ref="G59" r:id="rId58" tooltip="fair-bd:machines:sis100:technical_information:niche:1s52a102" display="https://www-bd.gsi.de/dokuwiki/doku.php?id=fair-bd:machines:sis100:technical_information:niche:1s52a102"/>
    <hyperlink ref="G61" r:id="rId59" tooltip="fair-bd:machines:sis100:technical_information:niche:1s53a104" display="https://www-bd.gsi.de/dokuwiki/doku.php?id=fair-bd:machines:sis100:technical_information:niche:1s53a104"/>
    <hyperlink ref="G63" r:id="rId60" tooltip="fair-bd:machines:sis100:technical_information:niche:1s55a108" display="https://www-bd.gsi.de/dokuwiki/doku.php?id=fair-bd:machines:sis100:technical_information:niche:1s55a108"/>
    <hyperlink ref="G64" r:id="rId61" tooltip="fair-bd:machines:sis100:technical_information:niche:1s56a109a" display="https://www-bd.gsi.de/dokuwiki/doku.php?id=fair-bd:machines:sis100:technical_information:niche:1s56a109a"/>
    <hyperlink ref="G65" r:id="rId62" tooltip="fair-bd:machines:sis100:technical_information:niche:1s57a111" display="https://www-bd.gsi.de/dokuwiki/doku.php?id=fair-bd:machines:sis100:technical_information:niche:1s57a111"/>
    <hyperlink ref="G70" r:id="rId63" tooltip="fair-bd:machines:sis100:technical_information:niche:1s5ca118a" display="https://www-bd.gsi.de/dokuwiki/doku.php?id=fair-bd:machines:sis100:technical_information:niche:1s5ca118a"/>
    <hyperlink ref="G69" r:id="rId64" tooltip="fair-bd:machines:sis100:technical_information:niche:1s5ba117" display="https://www-bd.gsi.de/dokuwiki/doku.php?id=fair-bd:machines:sis100:technical_information:niche:1s5ba117"/>
    <hyperlink ref="G68" r:id="rId65" tooltip="fair-bd:machines:sis100:technical_information:niche:1s5aa115a" display="https://www-bd.gsi.de/dokuwiki/doku.php?id=fair-bd:machines:sis100:technical_information:niche:1s5aa115a"/>
    <hyperlink ref="G67" r:id="rId66" tooltip="fair-bd:machines:sis100:technical_information:niche:1s59a114" display="https://www-bd.gsi.de/dokuwiki/doku.php?id=fair-bd:machines:sis100:technical_information:niche:1s59a114"/>
    <hyperlink ref="G66" r:id="rId67" tooltip="fair-bd:machines:sis100:technical_information:niche:1s58a112a" display="https://www-bd.gsi.de/dokuwiki/doku.php?id=fair-bd:machines:sis100:technical_information:niche:1s58a112a"/>
    <hyperlink ref="G71" r:id="rId68" tooltip="fair-bd:machines:sis100:technical_information:niche:1s5da120" display="https://www-bd.gsi.de/dokuwiki/doku.php?id=fair-bd:machines:sis100:technical_information:niche:1s5da120"/>
    <hyperlink ref="G72" r:id="rId69" tooltip="fair-bd:machines:sis100:technical_information:niche:1s5ea122" display="https://www-bd.gsi.de/dokuwiki/doku.php?id=fair-bd:machines:sis100:technical_information:niche:1s5ea122"/>
    <hyperlink ref="G73" r:id="rId70" tooltip="fair-bd:machines:sis100:technical_information:niche:1s61a124" display="https://www-bd.gsi.de/dokuwiki/doku.php?id=fair-bd:machines:sis100:technical_information:niche:1s61a124"/>
    <hyperlink ref="G77" r:id="rId71" tooltip="fair-bd:machines:sis100:technical_information:niche:1s65a132" display="https://www-bd.gsi.de/dokuwiki/doku.php?id=fair-bd:machines:sis100:technical_information:niche:1s65a132"/>
    <hyperlink ref="G76" r:id="rId72" tooltip="fair-bd:machines:sis100:technical_information:niche:1s64a130" display="https://www-bd.gsi.de/dokuwiki/doku.php?id=fair-bd:machines:sis100:technical_information:niche:1s64a130"/>
    <hyperlink ref="G75" r:id="rId73" tooltip="fair-bd:machines:sis100:technical_information:niche:1s63a128" display="https://www-bd.gsi.de/dokuwiki/doku.php?id=fair-bd:machines:sis100:technical_information:niche:1s63a128"/>
    <hyperlink ref="G74" r:id="rId74" tooltip="fair-bd:machines:sis100:technical_information:niche:1s62a126" display="https://www-bd.gsi.de/dokuwiki/doku.php?id=fair-bd:machines:sis100:technical_information:niche:1s62a126"/>
    <hyperlink ref="G78" r:id="rId75" tooltip="fair-bd:machines:sis100:technical_information:niche:1s66a133a" display="https://www-bd.gsi.de/dokuwiki/doku.php?id=fair-bd:machines:sis100:technical_information:niche:1s66a133a"/>
    <hyperlink ref="G79" r:id="rId76" tooltip="fair-bd:machines:sis100:technical_information:niche:1s67a135" display="https://www-bd.gsi.de/dokuwiki/doku.php?id=fair-bd:machines:sis100:technical_information:niche:1s67a135"/>
    <hyperlink ref="G80" r:id="rId77" tooltip="fair-bd:machines:sis100:technical_information:niche:1s68a136a" display="https://www-bd.gsi.de/dokuwiki/doku.php?id=fair-bd:machines:sis100:technical_information:niche:1s68a136a"/>
    <hyperlink ref="G84" r:id="rId78" tooltip="fair-bd:machines:sis100:technical_information:niche:1s6ca142a" display="https://www-bd.gsi.de/dokuwiki/doku.php?id=fair-bd:machines:sis100:technical_information:niche:1s6ca142a"/>
    <hyperlink ref="G83" r:id="rId79" tooltip="fair-bd:machines:sis100:technical_information:niche:1s6ba141" display="https://www-bd.gsi.de/dokuwiki/doku.php?id=fair-bd:machines:sis100:technical_information:niche:1s6ba141"/>
    <hyperlink ref="G82" r:id="rId80" tooltip="fair-bd:machines:sis100:technical_information:niche:1s6aa139a" display="https://www-bd.gsi.de/dokuwiki/doku.php?id=fair-bd:machines:sis100:technical_information:niche:1s6aa139a"/>
    <hyperlink ref="G81" r:id="rId81" tooltip="fair-bd:machines:sis100:technical_information:niche:1s69a138" display="https://www-bd.gsi.de/dokuwiki/doku.php?id=fair-bd:machines:sis100:technical_information:niche:1s69a138"/>
    <hyperlink ref="G85" r:id="rId82" tooltip="fair-bd:machines:sis100:technical_information:niche:1s6da144" display="https://www-bd.gsi.de/dokuwiki/doku.php?id=fair-bd:machines:sis100:technical_information:niche:1s6da144"/>
    <hyperlink ref="G86" r:id="rId83" tooltip="fair-bd:machines:sis100:technical_information:niche:1s6ea2" display="https://www-bd.gsi.de/dokuwiki/doku.php?id=fair-bd:machines:sis100:technical_information:niche:1s6ea2"/>
    <hyperlink ref="G87" r:id="rId84" tooltip="fair-bd:machines:sis100:technical_information:niche:1s11a4" display="https://www-bd.gsi.de/dokuwiki/doku.php?id=fair-bd:machines:sis100:technical_information:niche:1s11a4"/>
    <hyperlink ref="G2" r:id="rId85" tooltip="fair-bd:machines:sis100:technical_information:niche:1s11a4" display="https://www-bd.gsi.de/dokuwiki/doku.php?id=fair-bd:machines:sis100:technical_information:niche:1s11a4"/>
  </hyperlinks>
  <pageMargins left="0.7" right="0.7" top="0.78740157499999996" bottom="0.78740157499999996" header="0.3" footer="0.3"/>
  <pageSetup paperSize="8" scale="84" orientation="portrait" r:id="rId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"/>
  <sheetViews>
    <sheetView topLeftCell="A2" workbookViewId="0">
      <selection activeCell="A2" sqref="A1:B65536"/>
    </sheetView>
  </sheetViews>
  <sheetFormatPr baseColWidth="10" defaultRowHeight="15" x14ac:dyDescent="0.25"/>
  <cols>
    <col min="1" max="1" width="70.42578125" bestFit="1" customWidth="1"/>
    <col min="2" max="2" width="8.5703125" bestFit="1" customWidth="1"/>
    <col min="3" max="86" width="20.7109375" bestFit="1" customWidth="1"/>
    <col min="87" max="87" width="15.42578125" bestFit="1" customWidth="1"/>
  </cols>
  <sheetData>
    <row r="1" spans="1:2" x14ac:dyDescent="0.25">
      <c r="A1" s="3" t="s">
        <v>121</v>
      </c>
      <c r="B1" s="6"/>
    </row>
    <row r="2" spans="1:2" x14ac:dyDescent="0.25">
      <c r="A2" s="3" t="s">
        <v>1</v>
      </c>
      <c r="B2" s="6" t="s">
        <v>122</v>
      </c>
    </row>
    <row r="3" spans="1:2" x14ac:dyDescent="0.25">
      <c r="A3" s="2" t="s">
        <v>33</v>
      </c>
      <c r="B3" s="8">
        <v>100.65</v>
      </c>
    </row>
    <row r="4" spans="1:2" x14ac:dyDescent="0.25">
      <c r="A4" s="4" t="s">
        <v>72</v>
      </c>
      <c r="B4" s="9">
        <v>100.55799999999999</v>
      </c>
    </row>
    <row r="5" spans="1:2" x14ac:dyDescent="0.25">
      <c r="A5" s="4" t="s">
        <v>39</v>
      </c>
      <c r="B5" s="9">
        <v>88.466000000000008</v>
      </c>
    </row>
    <row r="6" spans="1:2" x14ac:dyDescent="0.25">
      <c r="A6" s="4" t="s">
        <v>50</v>
      </c>
      <c r="B6" s="9">
        <v>87.92</v>
      </c>
    </row>
    <row r="7" spans="1:2" x14ac:dyDescent="0.25">
      <c r="A7" s="4" t="s">
        <v>81</v>
      </c>
      <c r="B7" s="9">
        <v>87.828000000000003</v>
      </c>
    </row>
    <row r="8" spans="1:2" x14ac:dyDescent="0.25">
      <c r="A8" s="4" t="s">
        <v>26</v>
      </c>
      <c r="B8" s="9">
        <v>85.282000000000011</v>
      </c>
    </row>
    <row r="9" spans="1:2" x14ac:dyDescent="0.25">
      <c r="A9" s="4" t="s">
        <v>77</v>
      </c>
      <c r="B9" s="9">
        <v>80.19</v>
      </c>
    </row>
    <row r="10" spans="1:2" x14ac:dyDescent="0.25">
      <c r="A10" s="4" t="s">
        <v>6</v>
      </c>
      <c r="B10" s="9">
        <v>80.19</v>
      </c>
    </row>
    <row r="11" spans="1:2" x14ac:dyDescent="0.25">
      <c r="A11" s="4" t="s">
        <v>74</v>
      </c>
      <c r="B11" s="9">
        <v>77.282000000000011</v>
      </c>
    </row>
    <row r="12" spans="1:2" x14ac:dyDescent="0.25">
      <c r="A12" s="4" t="s">
        <v>43</v>
      </c>
      <c r="B12" s="9">
        <v>77.100999999999999</v>
      </c>
    </row>
    <row r="13" spans="1:2" x14ac:dyDescent="0.25">
      <c r="A13" s="4" t="s">
        <v>68</v>
      </c>
      <c r="B13" s="9">
        <v>75.736000000000004</v>
      </c>
    </row>
    <row r="14" spans="1:2" x14ac:dyDescent="0.25">
      <c r="A14" s="4" t="s">
        <v>79</v>
      </c>
      <c r="B14" s="9">
        <v>75.19</v>
      </c>
    </row>
    <row r="15" spans="1:2" x14ac:dyDescent="0.25">
      <c r="A15" s="4" t="s">
        <v>55</v>
      </c>
      <c r="B15" s="9">
        <v>75.097999999999999</v>
      </c>
    </row>
    <row r="16" spans="1:2" x14ac:dyDescent="0.25">
      <c r="A16" s="4" t="s">
        <v>65</v>
      </c>
      <c r="B16" s="9">
        <v>74.19</v>
      </c>
    </row>
    <row r="17" spans="1:2" x14ac:dyDescent="0.25">
      <c r="A17" s="4" t="s">
        <v>70</v>
      </c>
      <c r="B17" s="9">
        <v>74.19</v>
      </c>
    </row>
    <row r="18" spans="1:2" x14ac:dyDescent="0.25">
      <c r="A18" s="4" t="s">
        <v>63</v>
      </c>
      <c r="B18" s="9">
        <v>73.736000000000004</v>
      </c>
    </row>
    <row r="19" spans="1:2" x14ac:dyDescent="0.25">
      <c r="A19" s="4" t="s">
        <v>29</v>
      </c>
      <c r="B19" s="9">
        <v>73.19</v>
      </c>
    </row>
    <row r="20" spans="1:2" x14ac:dyDescent="0.25">
      <c r="A20" s="4" t="s">
        <v>92</v>
      </c>
      <c r="B20" s="9">
        <v>73.19</v>
      </c>
    </row>
    <row r="21" spans="1:2" x14ac:dyDescent="0.25">
      <c r="A21" s="4" t="s">
        <v>27</v>
      </c>
      <c r="B21" s="9">
        <v>72.551999999999992</v>
      </c>
    </row>
    <row r="22" spans="1:2" x14ac:dyDescent="0.25">
      <c r="A22" s="4" t="s">
        <v>51</v>
      </c>
      <c r="B22" s="9">
        <v>72.462999999999994</v>
      </c>
    </row>
    <row r="23" spans="1:2" x14ac:dyDescent="0.25">
      <c r="A23" s="4" t="s">
        <v>89</v>
      </c>
      <c r="B23" s="9">
        <v>69.917000000000002</v>
      </c>
    </row>
    <row r="24" spans="1:2" x14ac:dyDescent="0.25">
      <c r="A24" s="4" t="s">
        <v>69</v>
      </c>
      <c r="B24" s="9">
        <v>68.644000000000005</v>
      </c>
    </row>
    <row r="25" spans="1:2" x14ac:dyDescent="0.25">
      <c r="A25" s="4" t="s">
        <v>8</v>
      </c>
      <c r="B25" s="9">
        <v>67.460000000000008</v>
      </c>
    </row>
    <row r="26" spans="1:2" x14ac:dyDescent="0.25">
      <c r="A26" s="4" t="s">
        <v>95</v>
      </c>
      <c r="B26" s="9">
        <v>67.460000000000008</v>
      </c>
    </row>
    <row r="27" spans="1:2" x14ac:dyDescent="0.25">
      <c r="A27" s="4" t="s">
        <v>30</v>
      </c>
      <c r="B27" s="9">
        <v>67.097999999999999</v>
      </c>
    </row>
    <row r="28" spans="1:2" x14ac:dyDescent="0.25">
      <c r="A28" s="4" t="s">
        <v>57</v>
      </c>
      <c r="B28" s="9">
        <v>66.19</v>
      </c>
    </row>
    <row r="29" spans="1:2" x14ac:dyDescent="0.25">
      <c r="A29" s="4" t="s">
        <v>75</v>
      </c>
      <c r="B29" s="9">
        <v>66.19</v>
      </c>
    </row>
    <row r="30" spans="1:2" x14ac:dyDescent="0.25">
      <c r="A30" s="4" t="s">
        <v>73</v>
      </c>
      <c r="B30" s="9">
        <v>66.19</v>
      </c>
    </row>
    <row r="31" spans="1:2" x14ac:dyDescent="0.25">
      <c r="A31" s="4" t="s">
        <v>19</v>
      </c>
      <c r="B31" s="9">
        <v>66.19</v>
      </c>
    </row>
    <row r="32" spans="1:2" x14ac:dyDescent="0.25">
      <c r="A32" s="4" t="s">
        <v>46</v>
      </c>
      <c r="B32" s="9">
        <v>64.551999999999992</v>
      </c>
    </row>
    <row r="33" spans="1:2" x14ac:dyDescent="0.25">
      <c r="A33" s="4" t="s">
        <v>80</v>
      </c>
      <c r="B33" s="9">
        <v>64.371000000000009</v>
      </c>
    </row>
    <row r="34" spans="1:2" x14ac:dyDescent="0.25">
      <c r="A34" s="4" t="s">
        <v>87</v>
      </c>
      <c r="B34" s="9">
        <v>63.006</v>
      </c>
    </row>
    <row r="35" spans="1:2" x14ac:dyDescent="0.25">
      <c r="A35" s="4" t="s">
        <v>101</v>
      </c>
      <c r="B35" s="9">
        <v>62.46</v>
      </c>
    </row>
    <row r="36" spans="1:2" x14ac:dyDescent="0.25">
      <c r="A36" s="4" t="s">
        <v>99</v>
      </c>
      <c r="B36" s="9">
        <v>61.46</v>
      </c>
    </row>
    <row r="37" spans="1:2" x14ac:dyDescent="0.25">
      <c r="A37" s="4" t="s">
        <v>112</v>
      </c>
      <c r="B37" s="9">
        <v>61.46</v>
      </c>
    </row>
    <row r="38" spans="1:2" x14ac:dyDescent="0.25">
      <c r="A38" s="4" t="s">
        <v>61</v>
      </c>
      <c r="B38" s="9">
        <v>61.006</v>
      </c>
    </row>
    <row r="39" spans="1:2" x14ac:dyDescent="0.25">
      <c r="A39" s="4" t="s">
        <v>115</v>
      </c>
      <c r="B39" s="9">
        <v>60.46</v>
      </c>
    </row>
    <row r="40" spans="1:2" x14ac:dyDescent="0.25">
      <c r="A40" s="4" t="s">
        <v>21</v>
      </c>
      <c r="B40" s="9">
        <v>60.46</v>
      </c>
    </row>
    <row r="41" spans="1:2" x14ac:dyDescent="0.25">
      <c r="A41" s="4" t="s">
        <v>15</v>
      </c>
      <c r="B41" s="9">
        <v>59.822000000000003</v>
      </c>
    </row>
    <row r="42" spans="1:2" x14ac:dyDescent="0.25">
      <c r="A42" s="4" t="s">
        <v>84</v>
      </c>
      <c r="B42" s="9">
        <v>59.733000000000004</v>
      </c>
    </row>
    <row r="43" spans="1:2" x14ac:dyDescent="0.25">
      <c r="A43" s="4" t="s">
        <v>37</v>
      </c>
      <c r="B43" s="9">
        <v>57.914000000000001</v>
      </c>
    </row>
    <row r="44" spans="1:2" x14ac:dyDescent="0.25">
      <c r="A44" s="4" t="s">
        <v>109</v>
      </c>
      <c r="B44" s="9">
        <v>57.186999999999998</v>
      </c>
    </row>
    <row r="45" spans="1:2" x14ac:dyDescent="0.25">
      <c r="A45" s="4" t="s">
        <v>64</v>
      </c>
      <c r="B45" s="9">
        <v>56.094999999999999</v>
      </c>
    </row>
    <row r="46" spans="1:2" x14ac:dyDescent="0.25">
      <c r="A46" s="4" t="s">
        <v>100</v>
      </c>
      <c r="B46" s="9">
        <v>56.006</v>
      </c>
    </row>
    <row r="47" spans="1:2" x14ac:dyDescent="0.25">
      <c r="A47" s="4" t="s">
        <v>59</v>
      </c>
      <c r="B47" s="9">
        <v>55.914000000000001</v>
      </c>
    </row>
    <row r="48" spans="1:2" x14ac:dyDescent="0.25">
      <c r="A48" s="4" t="s">
        <v>12</v>
      </c>
      <c r="B48" s="9">
        <v>54.730000000000004</v>
      </c>
    </row>
    <row r="49" spans="1:2" x14ac:dyDescent="0.25">
      <c r="A49" s="4" t="s">
        <v>13</v>
      </c>
      <c r="B49" s="9">
        <v>54.730000000000004</v>
      </c>
    </row>
    <row r="50" spans="1:2" x14ac:dyDescent="0.25">
      <c r="A50" s="4" t="s">
        <v>24</v>
      </c>
      <c r="B50" s="9">
        <v>54.368000000000002</v>
      </c>
    </row>
    <row r="51" spans="1:2" x14ac:dyDescent="0.25">
      <c r="A51" s="4" t="s">
        <v>45</v>
      </c>
      <c r="B51" s="9">
        <v>53.46</v>
      </c>
    </row>
    <row r="52" spans="1:2" x14ac:dyDescent="0.25">
      <c r="A52" s="4" t="s">
        <v>82</v>
      </c>
      <c r="B52" s="9">
        <v>53.46</v>
      </c>
    </row>
    <row r="53" spans="1:2" x14ac:dyDescent="0.25">
      <c r="A53" s="4" t="s">
        <v>10</v>
      </c>
      <c r="B53" s="9">
        <v>53.46</v>
      </c>
    </row>
    <row r="54" spans="1:2" x14ac:dyDescent="0.25">
      <c r="A54" s="4" t="s">
        <v>85</v>
      </c>
      <c r="B54" s="9">
        <v>51.822000000000003</v>
      </c>
    </row>
    <row r="55" spans="1:2" x14ac:dyDescent="0.25">
      <c r="A55" s="4" t="s">
        <v>97</v>
      </c>
      <c r="B55" s="9">
        <v>51.641000000000005</v>
      </c>
    </row>
    <row r="56" spans="1:2" x14ac:dyDescent="0.25">
      <c r="A56" s="4" t="s">
        <v>105</v>
      </c>
      <c r="B56" s="9">
        <v>50.275999999999996</v>
      </c>
    </row>
    <row r="57" spans="1:2" x14ac:dyDescent="0.25">
      <c r="A57" s="4" t="s">
        <v>78</v>
      </c>
      <c r="B57" s="9">
        <v>49.730000000000004</v>
      </c>
    </row>
    <row r="58" spans="1:2" x14ac:dyDescent="0.25">
      <c r="A58" s="4" t="s">
        <v>31</v>
      </c>
      <c r="B58" s="9">
        <v>49.637999999999998</v>
      </c>
    </row>
    <row r="59" spans="1:2" x14ac:dyDescent="0.25">
      <c r="A59" s="4" t="s">
        <v>114</v>
      </c>
      <c r="B59" s="9">
        <v>48.730000000000004</v>
      </c>
    </row>
    <row r="60" spans="1:2" x14ac:dyDescent="0.25">
      <c r="A60" s="4" t="s">
        <v>119</v>
      </c>
      <c r="B60" s="9">
        <v>48.730000000000004</v>
      </c>
    </row>
    <row r="61" spans="1:2" x14ac:dyDescent="0.25">
      <c r="A61" s="4" t="s">
        <v>83</v>
      </c>
      <c r="B61" s="9">
        <v>48.275999999999996</v>
      </c>
    </row>
    <row r="62" spans="1:2" x14ac:dyDescent="0.25">
      <c r="A62" s="4" t="s">
        <v>86</v>
      </c>
      <c r="B62" s="9">
        <v>47.730000000000004</v>
      </c>
    </row>
    <row r="63" spans="1:2" x14ac:dyDescent="0.25">
      <c r="A63" s="4" t="s">
        <v>104</v>
      </c>
      <c r="B63" s="9">
        <v>47.730000000000004</v>
      </c>
    </row>
    <row r="64" spans="1:2" x14ac:dyDescent="0.25">
      <c r="A64" s="4" t="s">
        <v>41</v>
      </c>
      <c r="B64" s="9">
        <v>47.091999999999999</v>
      </c>
    </row>
    <row r="65" spans="1:2" x14ac:dyDescent="0.25">
      <c r="A65" s="4" t="s">
        <v>102</v>
      </c>
      <c r="B65" s="9">
        <v>47.003</v>
      </c>
    </row>
    <row r="66" spans="1:2" x14ac:dyDescent="0.25">
      <c r="A66" s="4" t="s">
        <v>67</v>
      </c>
      <c r="B66" s="9">
        <v>45.183999999999997</v>
      </c>
    </row>
    <row r="67" spans="1:2" x14ac:dyDescent="0.25">
      <c r="A67" s="4" t="s">
        <v>96</v>
      </c>
      <c r="B67" s="9">
        <v>44.457000000000001</v>
      </c>
    </row>
    <row r="68" spans="1:2" x14ac:dyDescent="0.25">
      <c r="A68" s="4" t="s">
        <v>88</v>
      </c>
      <c r="B68" s="9">
        <v>43.183999999999997</v>
      </c>
    </row>
    <row r="69" spans="1:2" x14ac:dyDescent="0.25">
      <c r="A69" s="4" t="s">
        <v>23</v>
      </c>
      <c r="B69" s="9">
        <v>42</v>
      </c>
    </row>
    <row r="70" spans="1:2" x14ac:dyDescent="0.25">
      <c r="A70" s="4" t="s">
        <v>91</v>
      </c>
      <c r="B70" s="9">
        <v>41.637999999999998</v>
      </c>
    </row>
    <row r="71" spans="1:2" x14ac:dyDescent="0.25">
      <c r="A71" s="4" t="s">
        <v>48</v>
      </c>
      <c r="B71" s="9">
        <v>40.819000000000003</v>
      </c>
    </row>
    <row r="72" spans="1:2" x14ac:dyDescent="0.25">
      <c r="A72" s="4" t="s">
        <v>17</v>
      </c>
      <c r="B72" s="9">
        <v>40.730000000000004</v>
      </c>
    </row>
    <row r="73" spans="1:2" x14ac:dyDescent="0.25">
      <c r="A73" s="4" t="s">
        <v>35</v>
      </c>
      <c r="B73" s="9">
        <v>40.730000000000004</v>
      </c>
    </row>
    <row r="74" spans="1:2" x14ac:dyDescent="0.25">
      <c r="A74" s="4" t="s">
        <v>106</v>
      </c>
      <c r="B74" s="9">
        <v>40.730000000000004</v>
      </c>
    </row>
    <row r="75" spans="1:2" x14ac:dyDescent="0.25">
      <c r="A75" s="4" t="s">
        <v>107</v>
      </c>
      <c r="B75" s="9">
        <v>40.730000000000004</v>
      </c>
    </row>
    <row r="76" spans="1:2" x14ac:dyDescent="0.25">
      <c r="A76" s="4" t="s">
        <v>111</v>
      </c>
      <c r="B76" s="9">
        <v>39.091999999999999</v>
      </c>
    </row>
    <row r="77" spans="1:2" x14ac:dyDescent="0.25">
      <c r="A77" s="4" t="s">
        <v>116</v>
      </c>
      <c r="B77" s="9">
        <v>38.911000000000001</v>
      </c>
    </row>
    <row r="78" spans="1:2" x14ac:dyDescent="0.25">
      <c r="A78" s="4" t="s">
        <v>94</v>
      </c>
      <c r="B78" s="9">
        <v>37.545999999999999</v>
      </c>
    </row>
    <row r="79" spans="1:2" x14ac:dyDescent="0.25">
      <c r="A79" s="4" t="s">
        <v>118</v>
      </c>
      <c r="B79" s="9">
        <v>36</v>
      </c>
    </row>
    <row r="80" spans="1:2" x14ac:dyDescent="0.25">
      <c r="A80" s="4" t="s">
        <v>108</v>
      </c>
      <c r="B80" s="9">
        <v>35.545999999999999</v>
      </c>
    </row>
    <row r="81" spans="1:2" x14ac:dyDescent="0.25">
      <c r="A81" s="4" t="s">
        <v>103</v>
      </c>
      <c r="B81" s="9">
        <v>35</v>
      </c>
    </row>
    <row r="82" spans="1:2" x14ac:dyDescent="0.25">
      <c r="A82" s="4" t="s">
        <v>113</v>
      </c>
      <c r="B82" s="9">
        <v>34.272999999999996</v>
      </c>
    </row>
    <row r="83" spans="1:2" x14ac:dyDescent="0.25">
      <c r="A83" s="4" t="s">
        <v>98</v>
      </c>
      <c r="B83" s="9">
        <v>33.819000000000003</v>
      </c>
    </row>
    <row r="84" spans="1:2" x14ac:dyDescent="0.25">
      <c r="A84" s="4" t="s">
        <v>110</v>
      </c>
      <c r="B84" s="9">
        <v>33.819000000000003</v>
      </c>
    </row>
    <row r="85" spans="1:2" x14ac:dyDescent="0.25">
      <c r="A85" s="4" t="s">
        <v>53</v>
      </c>
      <c r="B85" s="9">
        <v>33.819000000000003</v>
      </c>
    </row>
    <row r="86" spans="1:2" x14ac:dyDescent="0.25">
      <c r="A86" s="4" t="s">
        <v>28</v>
      </c>
      <c r="B86" s="9">
        <v>28</v>
      </c>
    </row>
    <row r="87" spans="1:2" x14ac:dyDescent="0.25">
      <c r="A87" s="4" t="s">
        <v>117</v>
      </c>
      <c r="B87" s="9">
        <v>28</v>
      </c>
    </row>
    <row r="88" spans="1:2" x14ac:dyDescent="0.25">
      <c r="A88" s="5" t="s">
        <v>120</v>
      </c>
      <c r="B88" s="7">
        <v>4918.88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Tabelle1</vt:lpstr>
      <vt:lpstr>Tabelle2</vt:lpstr>
      <vt:lpstr>Tabelle3</vt:lpstr>
      <vt:lpstr>Nomensortiert</vt:lpstr>
      <vt:lpstr>Längensortiert</vt:lpstr>
      <vt:lpstr>Tabelle1!cable_list_10</vt:lpstr>
      <vt:lpstr>Tabelle1!Druckbereich</vt:lpstr>
    </vt:vector>
  </TitlesOfParts>
  <Company>GSI Helmholzzentrum für Schwerionenforschung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cp:lastPrinted>2021-03-25T15:43:42Z</cp:lastPrinted>
  <dcterms:created xsi:type="dcterms:W3CDTF">2019-03-08T13:33:30Z</dcterms:created>
  <dcterms:modified xsi:type="dcterms:W3CDTF">2021-03-29T09:02:02Z</dcterms:modified>
</cp:coreProperties>
</file>