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ojekte\MAPS-2021\Bauteile\"/>
    </mc:Choice>
  </mc:AlternateContent>
  <bookViews>
    <workbookView xWindow="-105" yWindow="-105" windowWidth="12675" windowHeight="12090"/>
  </bookViews>
  <sheets>
    <sheet name="Bauteile" sheetId="1" r:id="rId1"/>
    <sheet name="Info" sheetId="3" r:id="rId2"/>
    <sheet name="Platinen" sheetId="4" r:id="rId3"/>
    <sheet name="Grob" sheetId="5" r:id="rId4"/>
  </sheets>
  <definedNames>
    <definedName name="_xlnm._FilterDatabase" localSheetId="0" hidden="1">Bauteile!$A$1:$T$16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1" l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64" i="1" s="1"/>
  <c r="O5" i="1"/>
  <c r="O4" i="1"/>
  <c r="O3" i="1"/>
  <c r="P58" i="1"/>
  <c r="P55" i="1"/>
  <c r="N56" i="1"/>
  <c r="N57" i="1"/>
  <c r="N58" i="1"/>
  <c r="N59" i="1"/>
  <c r="N60" i="1"/>
  <c r="N61" i="1"/>
  <c r="N62" i="1"/>
  <c r="P52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63" i="1"/>
  <c r="O2" i="1"/>
  <c r="C6" i="5"/>
  <c r="P6" i="1"/>
  <c r="Q6" i="1"/>
  <c r="P9" i="1"/>
  <c r="P10" i="1"/>
  <c r="P11" i="1"/>
  <c r="K13" i="1"/>
  <c r="P13" i="1"/>
  <c r="P16" i="1"/>
  <c r="M19" i="1"/>
  <c r="P19" i="1"/>
  <c r="P23" i="1"/>
  <c r="P26" i="1"/>
  <c r="P29" i="1"/>
  <c r="P30" i="1"/>
  <c r="P31" i="1"/>
  <c r="P35" i="1"/>
  <c r="P38" i="1"/>
  <c r="P42" i="1"/>
  <c r="S64" i="1"/>
  <c r="V64" i="1"/>
  <c r="C13" i="5" l="1"/>
  <c r="C3" i="5" s="1"/>
  <c r="C14" i="5"/>
  <c r="B14" i="5"/>
  <c r="B13" i="5"/>
  <c r="C8" i="5"/>
  <c r="C9" i="5"/>
  <c r="C10" i="5"/>
  <c r="C11" i="5"/>
  <c r="C12" i="5"/>
  <c r="C7" i="5"/>
  <c r="B12" i="5"/>
  <c r="B11" i="5"/>
  <c r="B10" i="5"/>
  <c r="B9" i="5"/>
  <c r="B8" i="5"/>
  <c r="B7" i="5"/>
  <c r="B6" i="5"/>
  <c r="C5" i="5"/>
  <c r="B5" i="5"/>
  <c r="Q2" i="1" l="1"/>
  <c r="P2" i="1"/>
</calcChain>
</file>

<file path=xl/comments1.xml><?xml version="1.0" encoding="utf-8"?>
<comments xmlns="http://schemas.openxmlformats.org/spreadsheetml/2006/main">
  <authors>
    <author>Mueller, Carsten</author>
  </authors>
  <commentList>
    <comment ref="P9" authorId="0" shapeId="0">
      <text>
        <r>
          <rPr>
            <b/>
            <sz val="9"/>
            <color indexed="81"/>
            <rFont val="Segoe UI"/>
            <family val="2"/>
          </rPr>
          <t>Mueller, Carsten:</t>
        </r>
        <r>
          <rPr>
            <sz val="9"/>
            <color indexed="81"/>
            <rFont val="Segoe UI"/>
            <family val="2"/>
          </rPr>
          <t xml:space="preserve">
12 Für Q+D</t>
        </r>
      </text>
    </comment>
    <comment ref="K35" authorId="0" shapeId="0">
      <text>
        <r>
          <rPr>
            <b/>
            <sz val="9"/>
            <color indexed="81"/>
            <rFont val="Segoe UI"/>
            <family val="2"/>
          </rPr>
          <t>Mueller, Carsten:</t>
        </r>
        <r>
          <rPr>
            <sz val="9"/>
            <color indexed="81"/>
            <rFont val="Segoe UI"/>
            <family val="2"/>
          </rPr>
          <t xml:space="preserve">
ab 30 Stk.</t>
        </r>
      </text>
    </comment>
  </commentList>
</comments>
</file>

<file path=xl/sharedStrings.xml><?xml version="1.0" encoding="utf-8"?>
<sst xmlns="http://schemas.openxmlformats.org/spreadsheetml/2006/main" count="241" uniqueCount="160">
  <si>
    <t>Bauteil</t>
  </si>
  <si>
    <t>Hersteller</t>
  </si>
  <si>
    <t>Hersteller Nr.</t>
  </si>
  <si>
    <t>Distributor</t>
  </si>
  <si>
    <t>Distrb. Nr</t>
  </si>
  <si>
    <t>benötigt</t>
  </si>
  <si>
    <t>Link</t>
  </si>
  <si>
    <t>Pos.</t>
  </si>
  <si>
    <t>Kingbright</t>
  </si>
  <si>
    <t>CONRAD</t>
  </si>
  <si>
    <t>Einzelpreis</t>
  </si>
  <si>
    <t>https://de.rs-online.com/web/p/led-displays/1451417</t>
  </si>
  <si>
    <t>RS</t>
  </si>
  <si>
    <t xml:space="preserve"> </t>
  </si>
  <si>
    <t>Anzahl
in VPE</t>
  </si>
  <si>
    <t>X</t>
  </si>
  <si>
    <t>https://www.conrad.com/p/kingbright-dot-matrix-display-red-green-306-mm-185-v-2-v-tba-12-11-surkcgkwa-1050615</t>
  </si>
  <si>
    <t>ARROW</t>
  </si>
  <si>
    <t>https://www.arrow.com/en/products/tba12-11surkcgkwa/cml-innovative-technologies</t>
  </si>
  <si>
    <t>145-1417</t>
  </si>
  <si>
    <t>VPEs</t>
  </si>
  <si>
    <t>erhalten</t>
  </si>
  <si>
    <t>MOUSER</t>
  </si>
  <si>
    <t>https://www.mouser.de/c/semiconductors/logic-ics/translation-voltage-levels/?m=onsemi&amp;series=MC14504B</t>
  </si>
  <si>
    <t>863-MC14504BDG</t>
  </si>
  <si>
    <t>MC14504BDG</t>
  </si>
  <si>
    <t>MC14504BDGOS-ND</t>
  </si>
  <si>
    <t>DIGIKEY</t>
  </si>
  <si>
    <t>https://www.digikey.de/de/products/detail/onsemi/MC14504BDG/1478860</t>
  </si>
  <si>
    <t>vorhanden
Lager</t>
  </si>
  <si>
    <t>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</t>
  </si>
  <si>
    <t>103-2927</t>
  </si>
  <si>
    <t>0(35)</t>
  </si>
  <si>
    <t>FARNELL</t>
  </si>
  <si>
    <t>703-0196</t>
  </si>
  <si>
    <t>https://de.farnell.com/en-DE/multicomp/703-0196/pktmatrixanz-rot-gr-n-1-2zoll/dp/2112223</t>
  </si>
  <si>
    <t>MultiComp</t>
  </si>
  <si>
    <t>(703-0196)</t>
  </si>
  <si>
    <t>MDR-Buchse</t>
  </si>
  <si>
    <t>584-AD8131ARMZ</t>
  </si>
  <si>
    <t>https://www.digikey.de/de/products/detail/analog-devices-inc/AD8131ARMZ-REEL7/1202680?utm_adgroup=Integrated%20Circuits&amp;utm_source=google&amp;utm_medium=cpc&amp;utm_campaign=Dynamic%20Search_DE_Product&amp;utm_term=&amp;productid=&amp;gclid=EAIaIQobChMItsCPmvCr9QIVX5BoCR1nPQ</t>
  </si>
  <si>
    <t>DIGI-KEY</t>
  </si>
  <si>
    <t>AD8131ARMZ</t>
  </si>
  <si>
    <t>Pegelwandler MC14504BDG</t>
  </si>
  <si>
    <t xml:space="preserve">Anzeige TBA12-11SURKCGKWA </t>
  </si>
  <si>
    <t>https://www.conrad.de/de/p/molex-441440003-150-pcs-modular-jack-right-angle-low-profile-surface-mount-8-8-1-27-m-gold-plating-2448806.html#productTechData</t>
  </si>
  <si>
    <t>Ersatznetzwerkbuchse</t>
  </si>
  <si>
    <t>2448806 - NA</t>
  </si>
  <si>
    <t>MOLEX</t>
  </si>
  <si>
    <t>Wechselspannungsnetzteil  9V~</t>
  </si>
  <si>
    <t>https://de.rs-online.com/web/p/steckernetzteile/1391763</t>
  </si>
  <si>
    <t>139-1763</t>
  </si>
  <si>
    <t>738-5131</t>
  </si>
  <si>
    <t>ZXCT1022E5TA</t>
  </si>
  <si>
    <t>Stromüberwachung ZXCT1022E5TA</t>
  </si>
  <si>
    <t>https://de.rs-online.com/web/p/strommessverstarker/7385131</t>
  </si>
  <si>
    <t>5555078-1</t>
  </si>
  <si>
    <t>HEILIND</t>
  </si>
  <si>
    <t>https://www.heilind.com/amp5555078-1.html?pn=5555078-1&amp;dp=AMP5555078-1</t>
  </si>
  <si>
    <t>TE Connectivity</t>
  </si>
  <si>
    <t>AMP5555078-1</t>
  </si>
  <si>
    <t>AMP?</t>
  </si>
  <si>
    <t>Netzwerkbuchse CAT3 TE 5555078-1</t>
  </si>
  <si>
    <t>Amphenol ICC</t>
  </si>
  <si>
    <t>DIGIY-KEY</t>
  </si>
  <si>
    <t>RJLSE4238101TCT-ND</t>
  </si>
  <si>
    <t>https://www.digikey.de/de/products/detail/amphenol-icc-commercial-products/RJLSE4238101T/1979566</t>
  </si>
  <si>
    <t>https://de.farnell.com/w/c/steckverbinder/modulare-steckverbinder/modulare-steckverbinder-ethernet-steckverbinder?modularer-steckverbinder=rj45-buchse&amp;st=rjlse</t>
  </si>
  <si>
    <t>Ersatznetzwerkbuchse CAT3</t>
  </si>
  <si>
    <t>Ersatznetzwerkbuchse CAT3 Shield</t>
  </si>
  <si>
    <t>https://de.farnell.com/amphenol-fci/rjlse4138101t/rj45-buchse-8p8c-1-port-smd/dp/3367480?st=rjlse</t>
  </si>
  <si>
    <r>
      <rPr>
        <sz val="11"/>
        <color rgb="FFFF0000"/>
        <rFont val="Calibri"/>
        <family val="2"/>
        <scheme val="minor"/>
      </rPr>
      <t>RJLSE42</t>
    </r>
    <r>
      <rPr>
        <sz val="11"/>
        <color theme="1"/>
        <rFont val="Calibri"/>
        <family val="2"/>
        <scheme val="minor"/>
      </rPr>
      <t>38101T</t>
    </r>
  </si>
  <si>
    <r>
      <rPr>
        <sz val="11"/>
        <color rgb="FFFF0000"/>
        <rFont val="Calibri"/>
        <family val="2"/>
        <scheme val="minor"/>
      </rPr>
      <t>RJLSE41</t>
    </r>
    <r>
      <rPr>
        <sz val="11"/>
        <color theme="1"/>
        <rFont val="Calibri"/>
        <family val="2"/>
        <scheme val="minor"/>
      </rPr>
      <t>381-01T</t>
    </r>
  </si>
  <si>
    <t>182-0646</t>
  </si>
  <si>
    <r>
      <rPr>
        <sz val="11"/>
        <color rgb="FFFF0000"/>
        <rFont val="Calibri"/>
        <family val="2"/>
        <scheme val="minor"/>
      </rPr>
      <t>RJCSE5</t>
    </r>
    <r>
      <rPr>
        <sz val="11"/>
        <color theme="1"/>
        <rFont val="Calibri"/>
        <family val="2"/>
        <scheme val="minor"/>
      </rPr>
      <t>381-01T</t>
    </r>
  </si>
  <si>
    <t>https://de.rs-online.com/web/p/ethernet-steckverbinder/1820646</t>
  </si>
  <si>
    <t>Chips bis her</t>
  </si>
  <si>
    <t>https://de.rs-online.com/web/p/smd-widerstande/8802191</t>
  </si>
  <si>
    <t>880-2191</t>
  </si>
  <si>
    <t>RCP2512W50R0GEB</t>
  </si>
  <si>
    <t>820-8306</t>
  </si>
  <si>
    <t>https://de.rs-online.com/web/p/ethernet-steckverbinder/8208306</t>
  </si>
  <si>
    <t>TE-5555248</t>
  </si>
  <si>
    <t>gelber Text: wird genommen</t>
  </si>
  <si>
    <t>Lager</t>
  </si>
  <si>
    <t>Pfostenstecker Schneidklemm</t>
  </si>
  <si>
    <t>grün hinterlegt: Bestellen für Q+D in EBISS</t>
  </si>
  <si>
    <t>105-5304</t>
  </si>
  <si>
    <t>3302-16 100FT</t>
  </si>
  <si>
    <t>3M</t>
  </si>
  <si>
    <t>https://de.rs-online.com/web/p/flachbandkabel/1055304</t>
  </si>
  <si>
    <t>16 pol 3M Flachbandkabel (30m)</t>
  </si>
  <si>
    <t>16m</t>
  </si>
  <si>
    <t>Platine</t>
  </si>
  <si>
    <t>Benötigte Platinen:</t>
  </si>
  <si>
    <t>(7. Monitorout?)</t>
  </si>
  <si>
    <t>SubDback</t>
  </si>
  <si>
    <t>BackExtend</t>
  </si>
  <si>
    <t>MDR-IO</t>
  </si>
  <si>
    <t>Display Contr</t>
  </si>
  <si>
    <t>Front</t>
  </si>
  <si>
    <t>Selektor</t>
  </si>
  <si>
    <t>Ange-
ford.?</t>
  </si>
  <si>
    <t>Bestellt
?</t>
  </si>
  <si>
    <t>Da?</t>
  </si>
  <si>
    <t>In Waren-
korb</t>
  </si>
  <si>
    <t>ja</t>
  </si>
  <si>
    <t>https://de.rs-online.com/web/p/leitungs-schnittstellen-ics/0412898/?relevancy-data=7365617263685F636173636164655F6F726465723D31267365617263685F696E746572666163655F6E616D653D4931384E53656172636847656E65726963267365617263685F6C616E67756167655F757365643D6465</t>
  </si>
  <si>
    <t>wähle: AD8132ARZ ! (obsolet?)</t>
  </si>
  <si>
    <t>412-898</t>
  </si>
  <si>
    <t>Signalbuffer AD8131ARMZ (variabel, klein-MSOP)</t>
  </si>
  <si>
    <t>https://www.mouser.de/ProductDetail/Analog-Devices/AD8131ARMZ?qs=%2FtpEQrCGXCx%2F4iq3TRJcTQ%3D%3D</t>
  </si>
  <si>
    <t>10250-5212PL</t>
  </si>
  <si>
    <t>https://de.farnell.com/3m/10250-5212pl/buchse-mdr-90-50kont/dp/9292780</t>
  </si>
  <si>
    <t>M&amp;S Lehner</t>
  </si>
  <si>
    <t>https://www.mslehner.de/3m-10250-5212-pl-mdr-buchsenstecker-90-abgewinkelt-50-polig-102-serie-1-27-mm-0-20-m-au-820255.html</t>
  </si>
  <si>
    <t>499-9803</t>
  </si>
  <si>
    <t>Grobe Kostenschätzung:</t>
  </si>
  <si>
    <t>HF-Module</t>
  </si>
  <si>
    <t>Stromversorgung</t>
  </si>
  <si>
    <t>Platine1</t>
  </si>
  <si>
    <t>Platine2</t>
  </si>
  <si>
    <t>Platine3</t>
  </si>
  <si>
    <t>Platine4</t>
  </si>
  <si>
    <t>Platine5</t>
  </si>
  <si>
    <t>Platine6</t>
  </si>
  <si>
    <t>Bauteile/Platine</t>
  </si>
  <si>
    <t>Mechanikarbeit</t>
  </si>
  <si>
    <t>Grundrahmen</t>
  </si>
  <si>
    <t>50 Ohm Widerstand 2512 (Rahmenpulsabschluss)</t>
  </si>
  <si>
    <t>https://de.farnell.com/vishay/wsc251550r00fea/drahtwiderstand-50r-1-1w-2515/dp/1107503</t>
  </si>
  <si>
    <t>3452-6600</t>
  </si>
  <si>
    <t>https://de.farnell.com/3m/3452-6600/buchsenleiste-idc-stufe2-16pol/dp/468022</t>
  </si>
  <si>
    <t>Wahl
?</t>
  </si>
  <si>
    <t>SN74LS32AD (SOIC)</t>
  </si>
  <si>
    <t>TexaInstruments</t>
  </si>
  <si>
    <t>MAXIM</t>
  </si>
  <si>
    <t>Einschub-3HE</t>
  </si>
  <si>
    <t>Preis
in VPE</t>
  </si>
  <si>
    <t>Ergebnis</t>
  </si>
  <si>
    <t>Connector, Socket, DSUB, Straight, 15-Pin, BL4DT 15 162 G1T, Boardlock</t>
  </si>
  <si>
    <t>170-6749</t>
  </si>
  <si>
    <t>∑ [€]2</t>
  </si>
  <si>
    <t>∑ #</t>
  </si>
  <si>
    <t>MAX627</t>
  </si>
  <si>
    <t>EPA.00.250.NTN</t>
  </si>
  <si>
    <t>LEMO</t>
  </si>
  <si>
    <t>https://de.farnell.com/lemo/epa-00-250-dtn/hf-koaxial-buchse-epa-50-ohm-pcb/dp/2470401?st=epa.00.250.ntn</t>
  </si>
  <si>
    <t>https://de.rs-online.com/web/p/gate-treiber/1901339/?relevancy-data=7365617263685F636173636164655F6F726465723D31267365617263685F696E746572666163655F6E616D653D4931384E53656172636847656E65726963267365617263685F6C616E67756167655F757365643D6465267365617263685</t>
  </si>
  <si>
    <t>190-1339</t>
  </si>
  <si>
    <t>https://de.rs-online.com/web/p/koaxial-steckverbinder/1243371/</t>
  </si>
  <si>
    <t>124-3371</t>
  </si>
  <si>
    <t>Digi-Key</t>
  </si>
  <si>
    <t>https://www.digikey.de/de/products/detail/lemo/EPA-00-250-NTN/3597315</t>
  </si>
  <si>
    <t>1124-1421-ND</t>
  </si>
  <si>
    <t>EPA.00.250.DTN</t>
  </si>
  <si>
    <t>EPY.00.250.NTN</t>
  </si>
  <si>
    <t>https://de.farnell.com/lemo/epy-00-250-ntn/hf-koaxial-buchse-epy-50-ohm-pcb/dp/2470402</t>
  </si>
  <si>
    <t>https://de.rs-online.com/web/p/leiterplatten-buchsen/2039218/?relevancy-data=7365617263685F636173636164655F6F726465723D31267365617263685F696E746572666163655F6E616D653D4931384E53656172636847656E65726963267365617263685F6C616E67756167655F757365643D6465267365</t>
  </si>
  <si>
    <t>203-9218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</si>
</sst>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\ &quot;€&quot;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C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1" fillId="0" borderId="0" xfId="1" applyAlignment="1">
      <alignment horizontal="right"/>
    </xf>
    <xf numFmtId="0" fontId="0" fillId="0" borderId="0" xfId="0" applyBorder="1"/>
    <xf numFmtId="0" fontId="0" fillId="0" borderId="2" xfId="0" applyBorder="1"/>
    <xf numFmtId="0" fontId="1" fillId="0" borderId="2" xfId="1" applyBorder="1" applyAlignment="1">
      <alignment horizontal="right"/>
    </xf>
    <xf numFmtId="0" fontId="0" fillId="0" borderId="3" xfId="0" applyBorder="1"/>
    <xf numFmtId="0" fontId="0" fillId="0" borderId="0" xfId="0" applyFill="1" applyBorder="1"/>
    <xf numFmtId="0" fontId="0" fillId="0" borderId="4" xfId="0" applyBorder="1"/>
    <xf numFmtId="0" fontId="0" fillId="0" borderId="2" xfId="0" applyFill="1" applyBorder="1"/>
    <xf numFmtId="0" fontId="0" fillId="0" borderId="0" xfId="0" applyAlignment="1">
      <alignment horizontal="right"/>
    </xf>
    <xf numFmtId="0" fontId="1" fillId="0" borderId="5" xfId="1" applyBorder="1" applyAlignment="1">
      <alignment horizontal="right"/>
    </xf>
    <xf numFmtId="0" fontId="2" fillId="0" borderId="0" xfId="0" applyFont="1"/>
    <xf numFmtId="0" fontId="0" fillId="0" borderId="2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2" xfId="0" applyBorder="1" applyAlignment="1">
      <alignment horizontal="left"/>
    </xf>
    <xf numFmtId="0" fontId="6" fillId="0" borderId="0" xfId="0" applyFont="1"/>
    <xf numFmtId="0" fontId="0" fillId="0" borderId="6" xfId="0" applyFill="1" applyBorder="1"/>
    <xf numFmtId="0" fontId="0" fillId="0" borderId="9" xfId="0" applyBorder="1"/>
    <xf numFmtId="0" fontId="0" fillId="0" borderId="10" xfId="0" applyBorder="1"/>
    <xf numFmtId="0" fontId="1" fillId="0" borderId="0" xfId="1" applyBorder="1" applyAlignment="1">
      <alignment horizontal="right"/>
    </xf>
    <xf numFmtId="0" fontId="7" fillId="2" borderId="0" xfId="0" applyFont="1" applyFill="1"/>
    <xf numFmtId="0" fontId="7" fillId="2" borderId="1" xfId="0" applyFont="1" applyFill="1" applyBorder="1"/>
    <xf numFmtId="0" fontId="7" fillId="2" borderId="0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1" fillId="0" borderId="2" xfId="1" applyBorder="1"/>
    <xf numFmtId="0" fontId="0" fillId="0" borderId="0" xfId="0" applyFont="1" applyFill="1" applyAlignment="1">
      <alignment horizontal="right"/>
    </xf>
    <xf numFmtId="0" fontId="1" fillId="0" borderId="0" xfId="1"/>
    <xf numFmtId="0" fontId="10" fillId="0" borderId="0" xfId="0" applyFont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1" fillId="0" borderId="0" xfId="1" applyBorder="1"/>
    <xf numFmtId="0" fontId="0" fillId="0" borderId="7" xfId="0" applyBorder="1" applyAlignment="1">
      <alignment horizontal="center"/>
    </xf>
    <xf numFmtId="0" fontId="1" fillId="0" borderId="7" xfId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7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right" vertical="top"/>
    </xf>
    <xf numFmtId="0" fontId="7" fillId="2" borderId="0" xfId="0" applyFont="1" applyFill="1" applyAlignment="1">
      <alignment vertical="top"/>
    </xf>
    <xf numFmtId="0" fontId="7" fillId="2" borderId="1" xfId="0" applyFont="1" applyFill="1" applyBorder="1" applyAlignment="1">
      <alignment vertical="top"/>
    </xf>
    <xf numFmtId="0" fontId="0" fillId="0" borderId="8" xfId="0" applyBorder="1" applyAlignment="1">
      <alignment vertical="top"/>
    </xf>
    <xf numFmtId="0" fontId="7" fillId="0" borderId="0" xfId="0" applyFont="1"/>
    <xf numFmtId="0" fontId="7" fillId="0" borderId="2" xfId="0" applyFont="1" applyBorder="1"/>
    <xf numFmtId="0" fontId="7" fillId="0" borderId="0" xfId="0" applyFont="1" applyBorder="1"/>
    <xf numFmtId="0" fontId="9" fillId="0" borderId="0" xfId="0" applyFont="1"/>
    <xf numFmtId="0" fontId="7" fillId="0" borderId="6" xfId="0" applyFont="1" applyBorder="1"/>
    <xf numFmtId="0" fontId="7" fillId="0" borderId="7" xfId="0" applyFont="1" applyBorder="1"/>
    <xf numFmtId="0" fontId="11" fillId="0" borderId="2" xfId="0" applyFont="1" applyBorder="1"/>
    <xf numFmtId="0" fontId="7" fillId="0" borderId="0" xfId="0" applyFont="1" applyBorder="1" applyAlignment="1">
      <alignment wrapText="1"/>
    </xf>
    <xf numFmtId="14" fontId="0" fillId="0" borderId="0" xfId="0" applyNumberFormat="1" applyBorder="1"/>
    <xf numFmtId="168" fontId="0" fillId="0" borderId="0" xfId="0" applyNumberFormat="1"/>
    <xf numFmtId="168" fontId="0" fillId="0" borderId="2" xfId="0" applyNumberFormat="1" applyBorder="1"/>
    <xf numFmtId="168" fontId="0" fillId="0" borderId="0" xfId="0" applyNumberFormat="1" applyBorder="1"/>
    <xf numFmtId="168" fontId="0" fillId="0" borderId="6" xfId="0" applyNumberFormat="1" applyBorder="1"/>
    <xf numFmtId="168" fontId="0" fillId="0" borderId="7" xfId="0" applyNumberFormat="1" applyBorder="1"/>
    <xf numFmtId="168" fontId="0" fillId="0" borderId="1" xfId="0" applyNumberFormat="1" applyBorder="1"/>
    <xf numFmtId="0" fontId="0" fillId="0" borderId="0" xfId="0" applyNumberFormat="1" applyBorder="1"/>
    <xf numFmtId="0" fontId="0" fillId="0" borderId="11" xfId="0" applyBorder="1" applyAlignment="1">
      <alignment horizontal="right" vertical="top"/>
    </xf>
    <xf numFmtId="0" fontId="9" fillId="0" borderId="0" xfId="0" applyFont="1" applyBorder="1"/>
    <xf numFmtId="168" fontId="0" fillId="0" borderId="8" xfId="0" applyNumberFormat="1" applyBorder="1"/>
  </cellXfs>
  <cellStyles count="2">
    <cellStyle name="Link" xfId="1" builtinId="8"/>
    <cellStyle name="Standard" xfId="0" builtinId="0"/>
  </cellStyles>
  <dxfs count="34"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168" formatCode="#,##0.00\ &quot;€&quot;"/>
      <border diagonalUp="0" diagonalDown="0" outline="0">
        <left/>
        <right style="thin">
          <color indexed="64"/>
        </right>
        <top/>
        <bottom/>
      </border>
    </dxf>
    <dxf>
      <numFmt numFmtId="168" formatCode="#,##0.00\ &quot;€&quot;"/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ont>
        <b/>
        <i val="0"/>
        <color rgb="FF00B050"/>
      </font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e1" displayName="Tabelle1" ref="A1:V64" totalsRowCount="1" headerRowDxfId="33">
  <autoFilter ref="A1:V63"/>
  <tableColumns count="22">
    <tableColumn id="1" name="Pos." totalsRowLabel="Ergebnis"/>
    <tableColumn id="17" name="Platine"/>
    <tableColumn id="2" name="Bauteil"/>
    <tableColumn id="3" name="Hersteller"/>
    <tableColumn id="4" name="Hersteller Nr."/>
    <tableColumn id="5" name="Distributor"/>
    <tableColumn id="6" name="Distrb. Nr"/>
    <tableColumn id="7" name="Link"/>
    <tableColumn id="8" name="Einzelpreis"/>
    <tableColumn id="9" name="vorhanden_x000a_Lager"/>
    <tableColumn id="10" name="Preis_x000a_in VPE" totalsRowDxfId="5"/>
    <tableColumn id="11" name="Anzahl_x000a_in VPE"/>
    <tableColumn id="12" name="VPEs"/>
    <tableColumn id="24" name="∑ #">
      <calculatedColumnFormula>L2*M2</calculatedColumnFormula>
    </tableColumn>
    <tableColumn id="13" name="∑ [€]2" totalsRowFunction="custom" totalsRowDxfId="4">
      <totalsRowFormula>SUMIF(R2:R63,"=1",$O2:$O63)</totalsRowFormula>
    </tableColumn>
    <tableColumn id="14" name="benötigt" totalsRowDxfId="3"/>
    <tableColumn id="15" name="erhalten" totalsRowDxfId="2"/>
    <tableColumn id="23" name="Wahl_x000a_?" dataDxfId="32" totalsRowDxfId="1"/>
    <tableColumn id="18" name="In Waren-_x000a_korb" totalsRowFunction="custom" totalsRowDxfId="0">
      <totalsRowFormula>SUMIF(S2:S63,"=ja",$O2:$O63)</totalsRowFormula>
    </tableColumn>
    <tableColumn id="16" name="Ange-_x000a_ford.?" totalsRowLabel="Chips bis her"/>
    <tableColumn id="22" name="Bestellt_x000a_?"/>
    <tableColumn id="19" name="Da?" totalsRowFunction="cou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.rs-online.com/web/p/flachbandkabel/1055304" TargetMode="External"/><Relationship Id="rId13" Type="http://schemas.openxmlformats.org/officeDocument/2006/relationships/hyperlink" Target="https://de.farnell.com/w/c/steckverbinder/modulare-steckverbinder/modulare-steckverbinder-ethernet-steckverbinder?modularer-steckverbinder=rj45-buchse&amp;st=rjlse" TargetMode="External"/><Relationship Id="rId18" Type="http://schemas.openxmlformats.org/officeDocument/2006/relationships/hyperlink" Target="https://www.conrad.de/de/p/molex-441440003-150-pcs-modular-jack-right-angle-low-profile-surface-mount-8-8-1-27-m-gold-plating-2448806.html" TargetMode="External"/><Relationship Id="rId26" Type="http://schemas.openxmlformats.org/officeDocument/2006/relationships/hyperlink" Target="https://de.farnell.com/lemo/epa-00-250-dtn/hf-koaxial-buchse-epa-50-ohm-pcb/dp/2470401?st=epa.00.250.ntn" TargetMode="External"/><Relationship Id="rId3" Type="http://schemas.openxmlformats.org/officeDocument/2006/relationships/hyperlink" Target="https://de.farnell.com/vishay/wsc251550r00fea/drahtwiderstand-50r-1-1w-2515/dp/1107503" TargetMode="External"/><Relationship Id="rId21" Type="http://schemas.openxmlformats.org/officeDocument/2006/relationships/hyperlink" Target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 TargetMode="External"/><Relationship Id="rId34" Type="http://schemas.openxmlformats.org/officeDocument/2006/relationships/table" Target="../tables/table1.xml"/><Relationship Id="rId7" Type="http://schemas.openxmlformats.org/officeDocument/2006/relationships/hyperlink" Target="https://de.rs-online.com/web/p/leitungs-schnittstellen-ics/0412898/?relevancy-data=7365617263685F636173636164655F6F726465723D31267365617263685F696E746572666163655F6E616D653D4931384E53656172636847656E65726963267365617263685F6C616E67756167655F757365643D6465" TargetMode="External"/><Relationship Id="rId12" Type="http://schemas.openxmlformats.org/officeDocument/2006/relationships/hyperlink" Target="https://de.farnell.com/amphenol-fci/rjlse4138101t/rj45-buchse-8p8c-1-port-smd/dp/3367480?st=rjlse" TargetMode="External"/><Relationship Id="rId17" Type="http://schemas.openxmlformats.org/officeDocument/2006/relationships/hyperlink" Target="https://de.rs-online.com/web/p/steckernetzteile/1391763" TargetMode="External"/><Relationship Id="rId25" Type="http://schemas.openxmlformats.org/officeDocument/2006/relationships/hyperlink" Target="https://www.conrad.com/p/kingbright-dot-matrix-display-red-green-306-mm-185-v-2-v-tba-12-11-surkcgkwa-105061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de.farnell.com/3m/3452-6600/buchsenleiste-idc-stufe2-16pol/dp/468022" TargetMode="External"/><Relationship Id="rId16" Type="http://schemas.openxmlformats.org/officeDocument/2006/relationships/hyperlink" Target="https://de.rs-online.com/web/p/strommessverstarker/7385131" TargetMode="External"/><Relationship Id="rId20" Type="http://schemas.openxmlformats.org/officeDocument/2006/relationships/hyperlink" Target="https://de.farnell.com/en-DE/multicomp/703-0196/pktmatrixanz-rot-gr-n-1-2zoll/dp/2112223" TargetMode="External"/><Relationship Id="rId29" Type="http://schemas.openxmlformats.org/officeDocument/2006/relationships/hyperlink" Target="https://www.digikey.de/de/products/detail/lemo/EPA-00-250-NTN/3597315" TargetMode="External"/><Relationship Id="rId1" Type="http://schemas.openxmlformats.org/officeDocument/2006/relationships/hyperlink" Target="https://de.rs-online.com/web/p/led-displays/1451417" TargetMode="External"/><Relationship Id="rId6" Type="http://schemas.openxmlformats.org/officeDocument/2006/relationships/hyperlink" Target="https://www.mouser.de/ProductDetail/Analog-Devices/AD8131ARMZ?qs=%2FtpEQrCGXCx%2F4iq3TRJcTQ%3D%3D" TargetMode="External"/><Relationship Id="rId11" Type="http://schemas.openxmlformats.org/officeDocument/2006/relationships/hyperlink" Target="https://de.rs-online.com/web/p/ethernet-steckverbinder/1820646" TargetMode="External"/><Relationship Id="rId24" Type="http://schemas.openxmlformats.org/officeDocument/2006/relationships/hyperlink" Target="https://www.arrow.com/en/products/tba12-11surkcgkwa/cml-innovative-technologies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e.farnell.com/3m/10250-5212pl/buchse-mdr-90-50kont/dp/9292780" TargetMode="External"/><Relationship Id="rId15" Type="http://schemas.openxmlformats.org/officeDocument/2006/relationships/hyperlink" Target="https://www.heilind.com/amp5555078-1.html?pn=5555078-1&amp;dp=AMP5555078-1" TargetMode="External"/><Relationship Id="rId23" Type="http://schemas.openxmlformats.org/officeDocument/2006/relationships/hyperlink" Target="https://www.mouser.de/c/semiconductors/logic-ics/translation-voltage-levels/?m=onsemi&amp;series=MC14504B" TargetMode="External"/><Relationship Id="rId28" Type="http://schemas.openxmlformats.org/officeDocument/2006/relationships/hyperlink" Target="https://de.rs-online.com/web/p/koaxial-steckverbinder/1243371/" TargetMode="External"/><Relationship Id="rId10" Type="http://schemas.openxmlformats.org/officeDocument/2006/relationships/hyperlink" Target="https://de.rs-online.com/web/p/smd-widerstande/8802191" TargetMode="External"/><Relationship Id="rId19" Type="http://schemas.openxmlformats.org/officeDocument/2006/relationships/hyperlink" Target="https://www.digikey.de/de/products/detail/analog-devices-inc/AD8131ARMZ-REEL7/1202680?utm_adgroup=Integrated%20Circuits&amp;utm_source=google&amp;utm_medium=cpc&amp;utm_campaign=Dynamic%20Search_DE_Product&amp;utm_term=&amp;productid=&amp;gclid=EAIaIQobChMItsCPmvCr9QIVX5BoCR1nPQ" TargetMode="External"/><Relationship Id="rId31" Type="http://schemas.openxmlformats.org/officeDocument/2006/relationships/hyperlink" Target="https://de.rs-online.com/web/p/leiterplatten-buchsen/2039218/?relevancy-data=7365617263685F636173636164655F6F726465723D31267365617263685F696E746572666163655F6E616D653D4931384E53656172636847656E65726963267365617263685F6C616E67756167655F757365643D6465267365" TargetMode="External"/><Relationship Id="rId4" Type="http://schemas.openxmlformats.org/officeDocument/2006/relationships/hyperlink" Target="https://www.mslehner.de/3m-10250-5212-pl-mdr-buchsenstecker-90-abgewinkelt-50-polig-102-serie-1-27-mm-0-20-m-au-820255.html" TargetMode="External"/><Relationship Id="rId9" Type="http://schemas.openxmlformats.org/officeDocument/2006/relationships/hyperlink" Target="https://de.rs-online.com/web/p/ethernet-steckverbinder/8208306" TargetMode="External"/><Relationship Id="rId14" Type="http://schemas.openxmlformats.org/officeDocument/2006/relationships/hyperlink" Target="https://www.digikey.de/de/products/detail/amphenol-icc-commercial-products/RJLSE4238101T/1979566" TargetMode="External"/><Relationship Id="rId22" Type="http://schemas.openxmlformats.org/officeDocument/2006/relationships/hyperlink" Target="https://www.digikey.de/de/products/detail/onsemi/MC14504BDG/1478860" TargetMode="External"/><Relationship Id="rId27" Type="http://schemas.openxmlformats.org/officeDocument/2006/relationships/hyperlink" Target="https://de.rs-online.com/web/p/gate-treiber/1901339/?relevancy-data=7365617263685F636173636164655F6F726465723D31267365617263685F696E746572666163655F6E616D653D4931384E53656172636847656E65726963267365617263685F6C616E67756167655F757365643D6465267365617263685" TargetMode="External"/><Relationship Id="rId30" Type="http://schemas.openxmlformats.org/officeDocument/2006/relationships/hyperlink" Target="https://de.farnell.com/lemo/epy-00-250-ntn/hf-koaxial-buchse-epy-50-ohm-pcb/dp/2470402" TargetMode="External"/><Relationship Id="rId35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V76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66" sqref="E66"/>
    </sheetView>
  </sheetViews>
  <sheetFormatPr baseColWidth="10" defaultRowHeight="15" x14ac:dyDescent="0.25"/>
  <cols>
    <col min="1" max="1" width="5.28515625" customWidth="1"/>
    <col min="2" max="2" width="15.5703125" customWidth="1"/>
    <col min="3" max="3" width="44.5703125" customWidth="1"/>
    <col min="4" max="4" width="14.5703125" bestFit="1" customWidth="1"/>
    <col min="5" max="5" width="18.5703125" bestFit="1" customWidth="1"/>
    <col min="6" max="6" width="12.7109375" customWidth="1"/>
    <col min="7" max="7" width="19.42578125" bestFit="1" customWidth="1"/>
    <col min="8" max="8" width="22" customWidth="1"/>
    <col min="9" max="9" width="12.85546875" customWidth="1"/>
    <col min="11" max="11" width="8" bestFit="1" customWidth="1"/>
    <col min="12" max="12" width="9.5703125" customWidth="1"/>
    <col min="13" max="14" width="7.42578125" customWidth="1"/>
    <col min="15" max="15" width="9.28515625" customWidth="1"/>
    <col min="16" max="19" width="10.7109375" customWidth="1"/>
    <col min="20" max="21" width="8.5703125" customWidth="1"/>
    <col min="22" max="22" width="8.140625" customWidth="1"/>
  </cols>
  <sheetData>
    <row r="1" spans="1:22" ht="30" x14ac:dyDescent="0.25">
      <c r="A1" s="26" t="s">
        <v>7</v>
      </c>
      <c r="B1" s="26" t="s">
        <v>93</v>
      </c>
      <c r="C1" s="26" t="s">
        <v>0</v>
      </c>
      <c r="D1" s="26" t="s">
        <v>1</v>
      </c>
      <c r="E1" s="26" t="s">
        <v>2</v>
      </c>
      <c r="F1" s="26" t="s">
        <v>3</v>
      </c>
      <c r="G1" s="26" t="s">
        <v>4</v>
      </c>
      <c r="H1" s="26" t="s">
        <v>6</v>
      </c>
      <c r="I1" s="27" t="s">
        <v>10</v>
      </c>
      <c r="J1" s="28" t="s">
        <v>29</v>
      </c>
      <c r="K1" s="29" t="s">
        <v>138</v>
      </c>
      <c r="L1" s="28" t="s">
        <v>14</v>
      </c>
      <c r="M1" s="50" t="s">
        <v>20</v>
      </c>
      <c r="N1" s="51" t="s">
        <v>143</v>
      </c>
      <c r="O1" s="51" t="s">
        <v>142</v>
      </c>
      <c r="P1" s="61" t="s">
        <v>5</v>
      </c>
      <c r="Q1" s="62" t="s">
        <v>21</v>
      </c>
      <c r="R1" s="30" t="s">
        <v>133</v>
      </c>
      <c r="S1" s="28" t="s">
        <v>105</v>
      </c>
      <c r="T1" s="29" t="s">
        <v>102</v>
      </c>
      <c r="U1" s="29" t="s">
        <v>103</v>
      </c>
      <c r="V1" s="29" t="s">
        <v>104</v>
      </c>
    </row>
    <row r="2" spans="1:22" x14ac:dyDescent="0.25">
      <c r="A2">
        <v>1</v>
      </c>
      <c r="B2" t="s">
        <v>100</v>
      </c>
      <c r="C2" s="64" t="s">
        <v>44</v>
      </c>
      <c r="D2" t="s">
        <v>8</v>
      </c>
      <c r="F2" t="s">
        <v>12</v>
      </c>
      <c r="G2" t="s">
        <v>19</v>
      </c>
      <c r="H2" s="2" t="s">
        <v>11</v>
      </c>
      <c r="I2" s="1"/>
      <c r="J2" s="3"/>
      <c r="K2" s="73">
        <v>2.93</v>
      </c>
      <c r="L2" s="3">
        <v>21</v>
      </c>
      <c r="M2" s="3">
        <v>2</v>
      </c>
      <c r="N2" s="1">
        <f t="shared" ref="N2:N33" si="0">L2*M2</f>
        <v>42</v>
      </c>
      <c r="O2" s="78">
        <f>K2*L2*M2</f>
        <v>123.06</v>
      </c>
      <c r="P2" s="43">
        <f>5*3*2</f>
        <v>30</v>
      </c>
      <c r="Q2" s="52">
        <f>L2*M2</f>
        <v>42</v>
      </c>
      <c r="R2" s="36">
        <v>1</v>
      </c>
      <c r="S2" s="3" t="s">
        <v>106</v>
      </c>
    </row>
    <row r="3" spans="1:22" x14ac:dyDescent="0.25">
      <c r="A3">
        <v>1</v>
      </c>
      <c r="B3" t="s">
        <v>100</v>
      </c>
      <c r="C3" s="64"/>
      <c r="F3" t="s">
        <v>9</v>
      </c>
      <c r="G3" t="s">
        <v>15</v>
      </c>
      <c r="H3" s="2" t="s">
        <v>16</v>
      </c>
      <c r="I3" s="1"/>
      <c r="J3" s="3"/>
      <c r="K3" s="73"/>
      <c r="L3" s="3"/>
      <c r="M3" s="3"/>
      <c r="N3" s="3">
        <f t="shared" si="0"/>
        <v>0</v>
      </c>
      <c r="O3" s="78">
        <f t="shared" ref="O3:O63" si="1">K3*L3*M3</f>
        <v>0</v>
      </c>
      <c r="P3" s="43"/>
      <c r="Q3" s="52"/>
      <c r="R3" s="36"/>
      <c r="S3" s="3"/>
    </row>
    <row r="4" spans="1:22" x14ac:dyDescent="0.25">
      <c r="A4">
        <v>1</v>
      </c>
      <c r="B4" t="s">
        <v>100</v>
      </c>
      <c r="C4" s="64"/>
      <c r="F4" s="3" t="s">
        <v>17</v>
      </c>
      <c r="G4" s="3" t="s">
        <v>13</v>
      </c>
      <c r="H4" s="5" t="s">
        <v>18</v>
      </c>
      <c r="I4" s="1"/>
      <c r="J4" s="3"/>
      <c r="K4" s="73"/>
      <c r="L4" s="3"/>
      <c r="M4" s="3"/>
      <c r="N4" s="3">
        <f t="shared" si="0"/>
        <v>0</v>
      </c>
      <c r="O4" s="78">
        <f t="shared" si="1"/>
        <v>0</v>
      </c>
      <c r="P4" s="43"/>
      <c r="Q4" s="52"/>
      <c r="R4" s="36"/>
      <c r="S4" s="3"/>
    </row>
    <row r="5" spans="1:22" x14ac:dyDescent="0.25">
      <c r="A5" s="4">
        <v>1</v>
      </c>
      <c r="B5" t="s">
        <v>100</v>
      </c>
      <c r="C5" s="65" t="s">
        <v>37</v>
      </c>
      <c r="D5" s="4" t="s">
        <v>36</v>
      </c>
      <c r="E5" s="4"/>
      <c r="F5" s="9" t="s">
        <v>33</v>
      </c>
      <c r="G5" s="4" t="s">
        <v>34</v>
      </c>
      <c r="H5" s="11" t="s">
        <v>35</v>
      </c>
      <c r="I5" s="6"/>
      <c r="J5" s="4"/>
      <c r="K5" s="74"/>
      <c r="L5" s="4"/>
      <c r="M5" s="4"/>
      <c r="N5" s="4">
        <f t="shared" si="0"/>
        <v>0</v>
      </c>
      <c r="O5" s="78">
        <f t="shared" si="1"/>
        <v>0</v>
      </c>
      <c r="P5" s="53"/>
      <c r="Q5" s="54"/>
      <c r="R5" s="39"/>
      <c r="S5" s="4"/>
    </row>
    <row r="6" spans="1:22" x14ac:dyDescent="0.25">
      <c r="A6">
        <v>2</v>
      </c>
      <c r="B6" t="s">
        <v>98</v>
      </c>
      <c r="C6" s="64" t="s">
        <v>43</v>
      </c>
      <c r="E6" t="s">
        <v>25</v>
      </c>
      <c r="F6" t="s">
        <v>12</v>
      </c>
      <c r="G6" s="7" t="s">
        <v>31</v>
      </c>
      <c r="H6" s="2" t="s">
        <v>30</v>
      </c>
      <c r="I6" s="8"/>
      <c r="J6" s="10" t="s">
        <v>32</v>
      </c>
      <c r="K6" s="73">
        <v>0.72299999999999998</v>
      </c>
      <c r="L6">
        <v>48</v>
      </c>
      <c r="M6">
        <v>5</v>
      </c>
      <c r="N6">
        <f t="shared" si="0"/>
        <v>240</v>
      </c>
      <c r="O6" s="78">
        <f t="shared" si="1"/>
        <v>173.52</v>
      </c>
      <c r="P6" s="43">
        <f>5*3*2*8</f>
        <v>240</v>
      </c>
      <c r="Q6" s="52">
        <f>L6*M6</f>
        <v>240</v>
      </c>
      <c r="R6" s="36">
        <v>1</v>
      </c>
      <c r="S6" s="3" t="s">
        <v>106</v>
      </c>
    </row>
    <row r="7" spans="1:22" x14ac:dyDescent="0.25">
      <c r="A7">
        <v>2</v>
      </c>
      <c r="B7" t="s">
        <v>98</v>
      </c>
      <c r="C7" s="64"/>
      <c r="F7" s="7" t="s">
        <v>22</v>
      </c>
      <c r="G7" s="7" t="s">
        <v>24</v>
      </c>
      <c r="H7" s="2" t="s">
        <v>23</v>
      </c>
      <c r="I7" s="1"/>
      <c r="J7" s="3">
        <v>0</v>
      </c>
      <c r="K7" s="73">
        <v>0.65600000000000003</v>
      </c>
      <c r="L7" s="3">
        <v>288</v>
      </c>
      <c r="M7" s="3">
        <v>1</v>
      </c>
      <c r="N7" s="3">
        <f t="shared" si="0"/>
        <v>288</v>
      </c>
      <c r="O7" s="78">
        <f t="shared" si="1"/>
        <v>188.928</v>
      </c>
      <c r="P7" s="43"/>
      <c r="Q7" s="52"/>
      <c r="R7" s="36"/>
      <c r="S7" s="3"/>
    </row>
    <row r="8" spans="1:22" x14ac:dyDescent="0.25">
      <c r="A8">
        <v>2</v>
      </c>
      <c r="B8" t="s">
        <v>98</v>
      </c>
      <c r="C8" s="65"/>
      <c r="D8" s="4"/>
      <c r="E8" s="4"/>
      <c r="F8" s="9" t="s">
        <v>27</v>
      </c>
      <c r="G8" s="4" t="s">
        <v>26</v>
      </c>
      <c r="H8" s="5" t="s">
        <v>28</v>
      </c>
      <c r="I8" s="6"/>
      <c r="J8" s="4">
        <v>0</v>
      </c>
      <c r="K8" s="74">
        <v>0.66644000000000003</v>
      </c>
      <c r="L8" s="4">
        <v>250</v>
      </c>
      <c r="M8" s="4">
        <v>1</v>
      </c>
      <c r="N8" s="4">
        <f t="shared" si="0"/>
        <v>250</v>
      </c>
      <c r="O8" s="78">
        <f t="shared" si="1"/>
        <v>166.61</v>
      </c>
      <c r="P8" s="53"/>
      <c r="Q8" s="54"/>
      <c r="R8" s="23"/>
      <c r="S8" s="4"/>
      <c r="T8" s="3"/>
      <c r="U8" s="3"/>
      <c r="V8" s="3"/>
    </row>
    <row r="9" spans="1:22" x14ac:dyDescent="0.25">
      <c r="A9">
        <v>3</v>
      </c>
      <c r="B9" t="s">
        <v>97</v>
      </c>
      <c r="C9" s="64" t="s">
        <v>110</v>
      </c>
      <c r="E9" t="s">
        <v>42</v>
      </c>
      <c r="F9" s="22" t="s">
        <v>12</v>
      </c>
      <c r="G9" s="32" t="s">
        <v>109</v>
      </c>
      <c r="H9" s="31" t="s">
        <v>107</v>
      </c>
      <c r="I9" s="1">
        <v>6.57</v>
      </c>
      <c r="J9" s="3"/>
      <c r="K9" s="73">
        <v>3.49</v>
      </c>
      <c r="L9" s="3">
        <v>250</v>
      </c>
      <c r="M9" s="3">
        <v>1</v>
      </c>
      <c r="N9" s="3">
        <f t="shared" si="0"/>
        <v>250</v>
      </c>
      <c r="O9" s="78">
        <f t="shared" si="1"/>
        <v>872.5</v>
      </c>
      <c r="P9" s="43">
        <f>3*16*5</f>
        <v>240</v>
      </c>
      <c r="Q9" s="52"/>
      <c r="R9" s="36"/>
      <c r="S9" s="3"/>
    </row>
    <row r="10" spans="1:22" x14ac:dyDescent="0.25">
      <c r="A10">
        <v>3</v>
      </c>
      <c r="B10" t="s">
        <v>97</v>
      </c>
      <c r="C10" s="64"/>
      <c r="F10" s="3" t="s">
        <v>22</v>
      </c>
      <c r="G10" t="s">
        <v>39</v>
      </c>
      <c r="H10" s="33" t="s">
        <v>111</v>
      </c>
      <c r="I10" s="1">
        <v>4.22</v>
      </c>
      <c r="J10" s="3">
        <v>938</v>
      </c>
      <c r="K10" s="73">
        <v>4.8600000000000003</v>
      </c>
      <c r="L10" s="7">
        <v>50</v>
      </c>
      <c r="M10" s="7">
        <v>5</v>
      </c>
      <c r="N10" s="7">
        <f t="shared" si="0"/>
        <v>250</v>
      </c>
      <c r="O10" s="78">
        <f t="shared" si="1"/>
        <v>1215.0000000000002</v>
      </c>
      <c r="P10" s="43">
        <f t="shared" ref="P10:P11" si="2">3*16*5</f>
        <v>240</v>
      </c>
      <c r="Q10" s="52"/>
      <c r="R10" s="36">
        <v>1</v>
      </c>
      <c r="S10" s="3"/>
    </row>
    <row r="11" spans="1:22" x14ac:dyDescent="0.25">
      <c r="A11">
        <v>3</v>
      </c>
      <c r="B11" t="s">
        <v>97</v>
      </c>
      <c r="C11" s="64"/>
      <c r="F11" s="3" t="s">
        <v>41</v>
      </c>
      <c r="G11" s="7" t="s">
        <v>13</v>
      </c>
      <c r="H11" s="25" t="s">
        <v>40</v>
      </c>
      <c r="I11" s="1"/>
      <c r="J11" s="3">
        <v>200</v>
      </c>
      <c r="K11" s="75">
        <v>3.71</v>
      </c>
      <c r="L11" s="3">
        <v>250</v>
      </c>
      <c r="M11" s="3">
        <v>1</v>
      </c>
      <c r="N11" s="3">
        <f t="shared" si="0"/>
        <v>250</v>
      </c>
      <c r="O11" s="78">
        <f t="shared" si="1"/>
        <v>927.5</v>
      </c>
      <c r="P11" s="43">
        <f t="shared" si="2"/>
        <v>240</v>
      </c>
      <c r="Q11" s="52"/>
      <c r="R11" s="36"/>
      <c r="S11" s="3"/>
    </row>
    <row r="12" spans="1:22" x14ac:dyDescent="0.25">
      <c r="A12">
        <v>3</v>
      </c>
      <c r="B12" t="s">
        <v>97</v>
      </c>
      <c r="C12" s="70" t="s">
        <v>108</v>
      </c>
      <c r="D12" s="4"/>
      <c r="E12" s="4"/>
      <c r="F12" s="4" t="s">
        <v>12</v>
      </c>
      <c r="G12" s="4"/>
      <c r="H12" s="4"/>
      <c r="I12" s="6">
        <v>0</v>
      </c>
      <c r="J12" s="4"/>
      <c r="K12" s="74"/>
      <c r="L12" s="4"/>
      <c r="M12" s="4"/>
      <c r="N12" s="4">
        <f t="shared" si="0"/>
        <v>0</v>
      </c>
      <c r="O12" s="78">
        <f t="shared" si="1"/>
        <v>0</v>
      </c>
      <c r="P12" s="53"/>
      <c r="Q12" s="54"/>
      <c r="R12" s="23"/>
      <c r="S12" s="4"/>
      <c r="T12" s="4"/>
      <c r="U12" s="4"/>
      <c r="V12" s="6"/>
    </row>
    <row r="13" spans="1:22" x14ac:dyDescent="0.25">
      <c r="A13" s="12">
        <v>4</v>
      </c>
      <c r="B13" s="12" t="s">
        <v>98</v>
      </c>
      <c r="C13" s="64" t="s">
        <v>62</v>
      </c>
      <c r="D13" t="s">
        <v>59</v>
      </c>
      <c r="E13" t="s">
        <v>56</v>
      </c>
      <c r="F13" s="7" t="s">
        <v>57</v>
      </c>
      <c r="G13" s="7" t="s">
        <v>13</v>
      </c>
      <c r="H13" s="2" t="s">
        <v>58</v>
      </c>
      <c r="I13" s="1"/>
      <c r="J13" s="3">
        <v>4080</v>
      </c>
      <c r="K13" s="73">
        <f>2.06429</f>
        <v>2.0642900000000002</v>
      </c>
      <c r="L13" s="3">
        <v>136</v>
      </c>
      <c r="M13" s="3">
        <v>1</v>
      </c>
      <c r="N13" s="3">
        <f t="shared" si="0"/>
        <v>136</v>
      </c>
      <c r="O13" s="78">
        <f t="shared" si="1"/>
        <v>280.74344000000002</v>
      </c>
      <c r="P13" s="43">
        <f>4*3*5</f>
        <v>60</v>
      </c>
      <c r="Q13" s="52"/>
      <c r="R13" s="36">
        <v>1</v>
      </c>
      <c r="S13" s="3"/>
    </row>
    <row r="14" spans="1:22" x14ac:dyDescent="0.25">
      <c r="A14" s="12">
        <v>4</v>
      </c>
      <c r="B14" s="12" t="s">
        <v>98</v>
      </c>
      <c r="C14" s="64" t="s">
        <v>60</v>
      </c>
      <c r="D14" t="s">
        <v>61</v>
      </c>
      <c r="H14" s="10"/>
      <c r="I14" s="1"/>
      <c r="J14" s="3"/>
      <c r="K14" s="73"/>
      <c r="L14" s="3"/>
      <c r="M14" s="3"/>
      <c r="N14" s="3">
        <f t="shared" si="0"/>
        <v>0</v>
      </c>
      <c r="O14" s="78">
        <f t="shared" si="1"/>
        <v>0</v>
      </c>
      <c r="P14" s="43"/>
      <c r="Q14" s="52"/>
      <c r="R14" s="36"/>
      <c r="S14" s="3"/>
    </row>
    <row r="15" spans="1:22" x14ac:dyDescent="0.25">
      <c r="A15" s="12">
        <v>4</v>
      </c>
      <c r="B15" s="12" t="s">
        <v>98</v>
      </c>
      <c r="C15" s="65" t="s">
        <v>82</v>
      </c>
      <c r="D15" s="4"/>
      <c r="E15" s="20">
        <v>5555248</v>
      </c>
      <c r="F15" s="9" t="s">
        <v>12</v>
      </c>
      <c r="G15" s="49" t="s">
        <v>80</v>
      </c>
      <c r="H15" s="5" t="s">
        <v>81</v>
      </c>
      <c r="I15" s="6"/>
      <c r="J15" s="4"/>
      <c r="K15" s="74">
        <v>1.08</v>
      </c>
      <c r="L15" s="4">
        <v>1</v>
      </c>
      <c r="M15" s="4">
        <v>4</v>
      </c>
      <c r="N15" s="4">
        <f t="shared" si="0"/>
        <v>4</v>
      </c>
      <c r="O15" s="78">
        <f t="shared" si="1"/>
        <v>4.32</v>
      </c>
      <c r="P15" s="53">
        <v>4</v>
      </c>
      <c r="Q15" s="54"/>
      <c r="R15" s="39"/>
      <c r="S15" s="4"/>
      <c r="T15" s="4"/>
      <c r="U15" s="4"/>
      <c r="V15" s="4"/>
    </row>
    <row r="16" spans="1:22" x14ac:dyDescent="0.25">
      <c r="A16">
        <v>5</v>
      </c>
      <c r="B16" t="s">
        <v>98</v>
      </c>
      <c r="C16" s="64" t="s">
        <v>46</v>
      </c>
      <c r="D16" t="s">
        <v>48</v>
      </c>
      <c r="E16">
        <v>441440003</v>
      </c>
      <c r="F16" s="7" t="s">
        <v>9</v>
      </c>
      <c r="G16" t="s">
        <v>47</v>
      </c>
      <c r="H16" s="2" t="s">
        <v>45</v>
      </c>
      <c r="I16" s="8"/>
      <c r="J16" s="3"/>
      <c r="K16" s="73">
        <v>1.37</v>
      </c>
      <c r="L16" s="3">
        <v>150</v>
      </c>
      <c r="M16" s="3">
        <v>1</v>
      </c>
      <c r="N16" s="3">
        <f t="shared" si="0"/>
        <v>150</v>
      </c>
      <c r="O16" s="78">
        <f t="shared" si="1"/>
        <v>205.50000000000003</v>
      </c>
      <c r="P16" s="43">
        <f>4*3*5</f>
        <v>60</v>
      </c>
      <c r="Q16" s="52"/>
      <c r="R16" s="36"/>
      <c r="S16" s="3"/>
    </row>
    <row r="17" spans="1:22" x14ac:dyDescent="0.25">
      <c r="A17">
        <v>5</v>
      </c>
      <c r="B17" t="s">
        <v>98</v>
      </c>
      <c r="C17" s="64"/>
      <c r="H17" s="10"/>
      <c r="I17" s="1"/>
      <c r="K17" s="73"/>
      <c r="N17">
        <f t="shared" si="0"/>
        <v>0</v>
      </c>
      <c r="O17" s="78">
        <f t="shared" si="1"/>
        <v>0</v>
      </c>
      <c r="P17" s="43"/>
      <c r="Q17" s="52"/>
      <c r="R17" s="36"/>
      <c r="S17" s="3"/>
    </row>
    <row r="18" spans="1:22" x14ac:dyDescent="0.25">
      <c r="A18">
        <v>5</v>
      </c>
      <c r="B18" t="s">
        <v>98</v>
      </c>
      <c r="C18" s="65"/>
      <c r="D18" s="4"/>
      <c r="E18" s="4"/>
      <c r="F18" s="4"/>
      <c r="G18" s="4"/>
      <c r="H18" s="13"/>
      <c r="I18" s="6"/>
      <c r="J18" s="4"/>
      <c r="K18" s="74"/>
      <c r="L18" s="4"/>
      <c r="M18" s="4"/>
      <c r="N18" s="4">
        <f t="shared" si="0"/>
        <v>0</v>
      </c>
      <c r="O18" s="78">
        <f t="shared" si="1"/>
        <v>0</v>
      </c>
      <c r="P18" s="53"/>
      <c r="Q18" s="54"/>
      <c r="R18" s="39"/>
      <c r="S18" s="4"/>
      <c r="T18" s="4"/>
      <c r="U18" s="4"/>
      <c r="V18" s="4"/>
    </row>
    <row r="19" spans="1:22" x14ac:dyDescent="0.25">
      <c r="A19">
        <v>6</v>
      </c>
      <c r="B19" t="s">
        <v>98</v>
      </c>
      <c r="C19" s="64" t="s">
        <v>68</v>
      </c>
      <c r="D19" t="s">
        <v>63</v>
      </c>
      <c r="E19" t="s">
        <v>71</v>
      </c>
      <c r="F19" t="s">
        <v>64</v>
      </c>
      <c r="G19" t="s">
        <v>65</v>
      </c>
      <c r="H19" s="2" t="s">
        <v>66</v>
      </c>
      <c r="I19" s="8"/>
      <c r="J19">
        <v>6928</v>
      </c>
      <c r="K19" s="73">
        <v>1.83</v>
      </c>
      <c r="L19">
        <v>50</v>
      </c>
      <c r="M19">
        <f>6/5</f>
        <v>1.2</v>
      </c>
      <c r="N19">
        <f t="shared" si="0"/>
        <v>60</v>
      </c>
      <c r="O19" s="78">
        <f t="shared" si="1"/>
        <v>109.8</v>
      </c>
      <c r="P19" s="43">
        <f>4*3*5</f>
        <v>60</v>
      </c>
      <c r="Q19" s="52"/>
      <c r="R19" s="36">
        <v>1</v>
      </c>
      <c r="S19" s="3"/>
    </row>
    <row r="20" spans="1:22" x14ac:dyDescent="0.25">
      <c r="A20">
        <v>6</v>
      </c>
      <c r="B20" t="s">
        <v>98</v>
      </c>
      <c r="C20" s="64"/>
      <c r="F20" t="s">
        <v>33</v>
      </c>
      <c r="G20">
        <v>2709043</v>
      </c>
      <c r="H20" s="2" t="s">
        <v>67</v>
      </c>
      <c r="I20" s="1"/>
      <c r="K20" s="73"/>
      <c r="N20">
        <f t="shared" si="0"/>
        <v>0</v>
      </c>
      <c r="O20" s="78">
        <f t="shared" si="1"/>
        <v>0</v>
      </c>
      <c r="P20" s="43"/>
      <c r="Q20" s="52"/>
      <c r="R20" s="36"/>
      <c r="S20" s="3"/>
    </row>
    <row r="21" spans="1:22" x14ac:dyDescent="0.25">
      <c r="A21">
        <v>6</v>
      </c>
      <c r="B21" t="s">
        <v>98</v>
      </c>
      <c r="C21" s="66"/>
      <c r="D21" s="3"/>
      <c r="E21" s="3"/>
      <c r="F21" s="3"/>
      <c r="G21" s="3"/>
      <c r="H21" s="15"/>
      <c r="I21" s="1"/>
      <c r="J21" s="3"/>
      <c r="K21" s="75"/>
      <c r="L21" s="3"/>
      <c r="M21" s="3"/>
      <c r="N21" s="3">
        <f t="shared" si="0"/>
        <v>0</v>
      </c>
      <c r="O21" s="78">
        <f t="shared" si="1"/>
        <v>0</v>
      </c>
      <c r="P21" s="44"/>
      <c r="Q21" s="52"/>
      <c r="R21" s="36"/>
      <c r="S21" s="3"/>
    </row>
    <row r="22" spans="1:22" x14ac:dyDescent="0.25">
      <c r="A22">
        <v>6</v>
      </c>
      <c r="B22" t="s">
        <v>98</v>
      </c>
      <c r="C22" s="65"/>
      <c r="D22" s="4"/>
      <c r="E22" s="4"/>
      <c r="F22" s="4"/>
      <c r="G22" s="4"/>
      <c r="H22" s="13"/>
      <c r="I22" s="6"/>
      <c r="J22" s="4"/>
      <c r="K22" s="74"/>
      <c r="L22" s="4"/>
      <c r="M22" s="4"/>
      <c r="N22" s="4">
        <f t="shared" si="0"/>
        <v>0</v>
      </c>
      <c r="O22" s="78">
        <f t="shared" si="1"/>
        <v>0</v>
      </c>
      <c r="P22" s="53"/>
      <c r="Q22" s="54"/>
      <c r="R22" s="39"/>
      <c r="S22" s="4"/>
      <c r="T22" s="4"/>
      <c r="U22" s="4"/>
      <c r="V22" s="4"/>
    </row>
    <row r="23" spans="1:22" x14ac:dyDescent="0.25">
      <c r="A23">
        <v>7</v>
      </c>
      <c r="B23" t="s">
        <v>98</v>
      </c>
      <c r="C23" s="64" t="s">
        <v>69</v>
      </c>
      <c r="D23" t="s">
        <v>63</v>
      </c>
      <c r="E23" t="s">
        <v>72</v>
      </c>
      <c r="F23" t="s">
        <v>33</v>
      </c>
      <c r="G23">
        <v>3367480</v>
      </c>
      <c r="H23" s="2" t="s">
        <v>70</v>
      </c>
      <c r="I23" s="16"/>
      <c r="J23">
        <v>90</v>
      </c>
      <c r="K23" s="73"/>
      <c r="N23">
        <f t="shared" si="0"/>
        <v>0</v>
      </c>
      <c r="O23" s="78">
        <f t="shared" si="1"/>
        <v>0</v>
      </c>
      <c r="P23" s="43">
        <f>4*3*5</f>
        <v>60</v>
      </c>
      <c r="Q23" s="52"/>
      <c r="R23" s="36"/>
      <c r="S23" s="3"/>
    </row>
    <row r="24" spans="1:22" x14ac:dyDescent="0.25">
      <c r="A24">
        <v>7</v>
      </c>
      <c r="B24" t="s">
        <v>98</v>
      </c>
      <c r="C24" s="64"/>
      <c r="H24" s="10"/>
      <c r="I24" s="1"/>
      <c r="K24" s="73"/>
      <c r="N24">
        <f t="shared" si="0"/>
        <v>0</v>
      </c>
      <c r="O24" s="78">
        <f t="shared" si="1"/>
        <v>0</v>
      </c>
      <c r="P24" s="43"/>
      <c r="Q24" s="52"/>
      <c r="R24" s="36"/>
      <c r="S24" s="3"/>
    </row>
    <row r="25" spans="1:22" x14ac:dyDescent="0.25">
      <c r="A25">
        <v>7</v>
      </c>
      <c r="B25" t="s">
        <v>98</v>
      </c>
      <c r="C25" s="65"/>
      <c r="D25" s="4"/>
      <c r="E25" s="4"/>
      <c r="F25" s="4"/>
      <c r="G25" s="4"/>
      <c r="H25" s="13"/>
      <c r="I25" s="6"/>
      <c r="J25" s="4"/>
      <c r="K25" s="74"/>
      <c r="L25" s="4"/>
      <c r="M25" s="4"/>
      <c r="N25" s="4">
        <f t="shared" si="0"/>
        <v>0</v>
      </c>
      <c r="O25" s="78">
        <f t="shared" si="1"/>
        <v>0</v>
      </c>
      <c r="P25" s="53"/>
      <c r="Q25" s="54"/>
      <c r="R25" s="40"/>
      <c r="S25" s="41"/>
      <c r="T25" s="41"/>
      <c r="U25" s="41"/>
      <c r="V25" s="41"/>
    </row>
    <row r="26" spans="1:22" x14ac:dyDescent="0.25">
      <c r="A26">
        <v>8</v>
      </c>
      <c r="B26" t="s">
        <v>98</v>
      </c>
      <c r="C26" s="64" t="s">
        <v>69</v>
      </c>
      <c r="D26" t="s">
        <v>63</v>
      </c>
      <c r="E26" t="s">
        <v>74</v>
      </c>
      <c r="F26" t="s">
        <v>12</v>
      </c>
      <c r="G26" t="s">
        <v>73</v>
      </c>
      <c r="H26" s="2" t="s">
        <v>75</v>
      </c>
      <c r="I26" s="16"/>
      <c r="J26">
        <v>1200</v>
      </c>
      <c r="K26" s="73">
        <v>1.23</v>
      </c>
      <c r="L26">
        <v>150</v>
      </c>
      <c r="N26">
        <f t="shared" si="0"/>
        <v>0</v>
      </c>
      <c r="O26" s="78">
        <f t="shared" si="1"/>
        <v>0</v>
      </c>
      <c r="P26" s="43">
        <f>4*3*5</f>
        <v>60</v>
      </c>
      <c r="Q26" s="52"/>
      <c r="R26" s="36"/>
      <c r="S26" s="3"/>
    </row>
    <row r="27" spans="1:22" x14ac:dyDescent="0.25">
      <c r="A27">
        <v>8</v>
      </c>
      <c r="B27" t="s">
        <v>98</v>
      </c>
      <c r="C27" s="64"/>
      <c r="H27" s="10"/>
      <c r="I27" s="1"/>
      <c r="K27" s="73"/>
      <c r="N27">
        <f t="shared" si="0"/>
        <v>0</v>
      </c>
      <c r="O27" s="78">
        <f t="shared" si="1"/>
        <v>0</v>
      </c>
      <c r="P27" s="43"/>
      <c r="Q27" s="52"/>
      <c r="R27" s="36"/>
      <c r="S27" s="3"/>
    </row>
    <row r="28" spans="1:22" x14ac:dyDescent="0.25">
      <c r="A28">
        <v>8</v>
      </c>
      <c r="B28" t="s">
        <v>98</v>
      </c>
      <c r="C28" s="65"/>
      <c r="D28" s="4"/>
      <c r="E28" s="4"/>
      <c r="F28" s="4"/>
      <c r="G28" s="4"/>
      <c r="H28" s="13"/>
      <c r="I28" s="6"/>
      <c r="J28" s="4"/>
      <c r="K28" s="74"/>
      <c r="L28" s="4"/>
      <c r="M28" s="4"/>
      <c r="N28" s="4">
        <f t="shared" si="0"/>
        <v>0</v>
      </c>
      <c r="O28" s="78">
        <f t="shared" si="1"/>
        <v>0</v>
      </c>
      <c r="P28" s="53"/>
      <c r="Q28" s="54"/>
      <c r="R28" s="40"/>
      <c r="S28" s="41"/>
      <c r="T28" s="41"/>
      <c r="U28" s="41"/>
      <c r="V28" s="41"/>
    </row>
    <row r="29" spans="1:22" x14ac:dyDescent="0.25">
      <c r="A29" s="21">
        <v>9</v>
      </c>
      <c r="B29" s="21" t="s">
        <v>98</v>
      </c>
      <c r="C29" s="67" t="s">
        <v>38</v>
      </c>
      <c r="E29" t="s">
        <v>112</v>
      </c>
      <c r="F29" t="s">
        <v>33</v>
      </c>
      <c r="G29">
        <v>9292780</v>
      </c>
      <c r="H29" s="2" t="s">
        <v>113</v>
      </c>
      <c r="I29" s="1"/>
      <c r="J29">
        <v>18</v>
      </c>
      <c r="K29" s="73">
        <v>8.86</v>
      </c>
      <c r="L29">
        <v>1</v>
      </c>
      <c r="M29">
        <v>30</v>
      </c>
      <c r="N29">
        <f t="shared" si="0"/>
        <v>30</v>
      </c>
      <c r="O29" s="78">
        <f t="shared" si="1"/>
        <v>265.79999999999995</v>
      </c>
      <c r="P29" s="43">
        <f>2*3*5</f>
        <v>30</v>
      </c>
      <c r="Q29" s="52"/>
      <c r="R29" s="36">
        <v>1</v>
      </c>
      <c r="S29" s="3"/>
    </row>
    <row r="30" spans="1:22" x14ac:dyDescent="0.25">
      <c r="A30" s="21">
        <v>9</v>
      </c>
      <c r="B30" s="21" t="s">
        <v>98</v>
      </c>
      <c r="C30" s="64"/>
      <c r="F30" t="s">
        <v>114</v>
      </c>
      <c r="G30" t="s">
        <v>13</v>
      </c>
      <c r="H30" s="2" t="s">
        <v>115</v>
      </c>
      <c r="I30" s="1">
        <v>0</v>
      </c>
      <c r="K30" s="73"/>
      <c r="L30">
        <v>100</v>
      </c>
      <c r="N30">
        <f t="shared" si="0"/>
        <v>0</v>
      </c>
      <c r="O30" s="78">
        <f t="shared" si="1"/>
        <v>0</v>
      </c>
      <c r="P30" s="43">
        <f t="shared" ref="P30:P31" si="3">2*3*5</f>
        <v>30</v>
      </c>
      <c r="Q30" s="52"/>
      <c r="R30" s="36"/>
      <c r="S30" s="3"/>
    </row>
    <row r="31" spans="1:22" x14ac:dyDescent="0.25">
      <c r="A31" s="21">
        <v>9</v>
      </c>
      <c r="B31" s="21" t="s">
        <v>98</v>
      </c>
      <c r="C31" s="65"/>
      <c r="D31" s="4"/>
      <c r="E31" s="4"/>
      <c r="F31" s="4" t="s">
        <v>12</v>
      </c>
      <c r="G31" s="4" t="s">
        <v>116</v>
      </c>
      <c r="H31" s="13"/>
      <c r="I31" s="6"/>
      <c r="J31" s="4">
        <v>63</v>
      </c>
      <c r="K31" s="74">
        <v>4.7</v>
      </c>
      <c r="L31" s="4">
        <v>1</v>
      </c>
      <c r="M31" s="4">
        <v>30</v>
      </c>
      <c r="N31" s="4">
        <f t="shared" si="0"/>
        <v>30</v>
      </c>
      <c r="O31" s="78">
        <f t="shared" si="1"/>
        <v>141</v>
      </c>
      <c r="P31" s="55">
        <f t="shared" si="3"/>
        <v>30</v>
      </c>
      <c r="Q31" s="54"/>
      <c r="R31" s="40"/>
      <c r="S31" s="41"/>
      <c r="T31" s="41"/>
      <c r="U31" s="41"/>
      <c r="V31" s="41"/>
    </row>
    <row r="32" spans="1:22" x14ac:dyDescent="0.25">
      <c r="A32">
        <v>10</v>
      </c>
      <c r="B32" t="s">
        <v>137</v>
      </c>
      <c r="C32" s="64" t="s">
        <v>49</v>
      </c>
      <c r="F32" t="s">
        <v>9</v>
      </c>
      <c r="G32" t="s">
        <v>51</v>
      </c>
      <c r="H32" s="2" t="s">
        <v>50</v>
      </c>
      <c r="I32" s="1"/>
      <c r="K32" s="73"/>
      <c r="N32">
        <f t="shared" si="0"/>
        <v>0</v>
      </c>
      <c r="O32" s="78">
        <f t="shared" si="1"/>
        <v>0</v>
      </c>
      <c r="P32" s="43"/>
      <c r="Q32" s="52"/>
      <c r="R32" s="36">
        <v>1</v>
      </c>
      <c r="S32" s="3"/>
    </row>
    <row r="33" spans="1:22" x14ac:dyDescent="0.25">
      <c r="A33">
        <v>10</v>
      </c>
      <c r="B33" t="s">
        <v>137</v>
      </c>
      <c r="C33" s="64"/>
      <c r="H33" s="10"/>
      <c r="I33" s="1"/>
      <c r="K33" s="73"/>
      <c r="N33">
        <f t="shared" si="0"/>
        <v>0</v>
      </c>
      <c r="O33" s="78">
        <f t="shared" si="1"/>
        <v>0</v>
      </c>
      <c r="P33" s="43"/>
      <c r="Q33" s="52"/>
      <c r="R33" s="36"/>
      <c r="S33" s="3"/>
    </row>
    <row r="34" spans="1:22" x14ac:dyDescent="0.25">
      <c r="A34">
        <v>10</v>
      </c>
      <c r="B34" t="s">
        <v>137</v>
      </c>
      <c r="C34" s="65"/>
      <c r="D34" s="4"/>
      <c r="E34" s="4"/>
      <c r="F34" s="4"/>
      <c r="G34" s="4"/>
      <c r="H34" s="13"/>
      <c r="I34" s="6"/>
      <c r="J34" s="4"/>
      <c r="K34" s="74"/>
      <c r="L34" s="4"/>
      <c r="M34" s="4"/>
      <c r="N34" s="4">
        <f t="shared" ref="N34:N72" si="4">L34*M34</f>
        <v>0</v>
      </c>
      <c r="O34" s="78">
        <f t="shared" si="1"/>
        <v>0</v>
      </c>
      <c r="P34" s="53"/>
      <c r="Q34" s="54"/>
      <c r="R34" s="40"/>
      <c r="S34" s="41"/>
      <c r="T34" s="41"/>
      <c r="U34" s="41"/>
      <c r="V34" s="41"/>
    </row>
    <row r="35" spans="1:22" x14ac:dyDescent="0.25">
      <c r="A35">
        <v>11</v>
      </c>
      <c r="B35" t="s">
        <v>97</v>
      </c>
      <c r="C35" s="67" t="s">
        <v>54</v>
      </c>
      <c r="E35" t="s">
        <v>53</v>
      </c>
      <c r="F35" t="s">
        <v>12</v>
      </c>
      <c r="G35" t="s">
        <v>52</v>
      </c>
      <c r="H35" s="2" t="s">
        <v>55</v>
      </c>
      <c r="I35" s="1"/>
      <c r="J35">
        <v>1405</v>
      </c>
      <c r="K35" s="73">
        <v>1.35</v>
      </c>
      <c r="L35">
        <v>5</v>
      </c>
      <c r="M35">
        <v>25</v>
      </c>
      <c r="N35">
        <f t="shared" si="4"/>
        <v>125</v>
      </c>
      <c r="O35" s="78">
        <f t="shared" si="1"/>
        <v>168.75</v>
      </c>
      <c r="P35" s="43">
        <f>3*8*5</f>
        <v>120</v>
      </c>
      <c r="Q35" s="52"/>
      <c r="R35" s="36">
        <v>1</v>
      </c>
      <c r="S35" s="3" t="s">
        <v>106</v>
      </c>
    </row>
    <row r="36" spans="1:22" x14ac:dyDescent="0.25">
      <c r="A36">
        <v>11</v>
      </c>
      <c r="B36" t="s">
        <v>97</v>
      </c>
      <c r="C36" s="64"/>
      <c r="H36" s="10"/>
      <c r="I36" s="1"/>
      <c r="K36" s="73"/>
      <c r="N36">
        <f t="shared" si="4"/>
        <v>0</v>
      </c>
      <c r="O36" s="78">
        <f t="shared" si="1"/>
        <v>0</v>
      </c>
      <c r="P36" s="43"/>
      <c r="Q36" s="52"/>
      <c r="R36" s="36"/>
      <c r="S36" s="3"/>
    </row>
    <row r="37" spans="1:22" x14ac:dyDescent="0.25">
      <c r="A37">
        <v>11</v>
      </c>
      <c r="B37" t="s">
        <v>97</v>
      </c>
      <c r="C37" s="65"/>
      <c r="D37" s="4"/>
      <c r="E37" s="4"/>
      <c r="F37" s="4"/>
      <c r="G37" s="4"/>
      <c r="H37" s="13"/>
      <c r="I37" s="6"/>
      <c r="J37" s="4"/>
      <c r="K37" s="74"/>
      <c r="L37" s="4"/>
      <c r="M37" s="4"/>
      <c r="N37" s="4">
        <f t="shared" si="4"/>
        <v>0</v>
      </c>
      <c r="O37" s="78">
        <f t="shared" si="1"/>
        <v>0</v>
      </c>
      <c r="P37" s="53"/>
      <c r="Q37" s="54"/>
      <c r="R37" s="37"/>
      <c r="S37" s="4"/>
      <c r="T37" s="4"/>
      <c r="U37" s="4"/>
      <c r="V37" s="4"/>
    </row>
    <row r="38" spans="1:22" x14ac:dyDescent="0.25">
      <c r="A38">
        <v>12</v>
      </c>
      <c r="B38" t="s">
        <v>98</v>
      </c>
      <c r="C38" s="64" t="s">
        <v>129</v>
      </c>
      <c r="E38" t="s">
        <v>79</v>
      </c>
      <c r="F38" s="18" t="s">
        <v>12</v>
      </c>
      <c r="G38" s="19" t="s">
        <v>78</v>
      </c>
      <c r="H38" s="2" t="s">
        <v>77</v>
      </c>
      <c r="I38" s="8"/>
      <c r="J38">
        <v>30</v>
      </c>
      <c r="K38" s="73">
        <v>4.2300000000000004</v>
      </c>
      <c r="L38">
        <v>5</v>
      </c>
      <c r="M38">
        <v>24</v>
      </c>
      <c r="N38">
        <f t="shared" si="4"/>
        <v>120</v>
      </c>
      <c r="O38" s="78">
        <f t="shared" si="1"/>
        <v>507.6</v>
      </c>
      <c r="P38" s="43">
        <f>8*2*3*5</f>
        <v>240</v>
      </c>
      <c r="Q38" s="52"/>
      <c r="R38" s="36"/>
      <c r="S38" s="3"/>
    </row>
    <row r="39" spans="1:22" x14ac:dyDescent="0.25">
      <c r="A39">
        <v>12</v>
      </c>
      <c r="B39" t="s">
        <v>98</v>
      </c>
      <c r="C39" s="64"/>
      <c r="F39" t="s">
        <v>33</v>
      </c>
      <c r="G39">
        <v>1107503</v>
      </c>
      <c r="H39" s="33" t="s">
        <v>130</v>
      </c>
      <c r="I39" s="1">
        <v>0</v>
      </c>
      <c r="J39">
        <v>2171</v>
      </c>
      <c r="K39" s="73">
        <v>0.86099999999999999</v>
      </c>
      <c r="L39">
        <v>250</v>
      </c>
      <c r="M39">
        <v>1</v>
      </c>
      <c r="N39">
        <f t="shared" si="4"/>
        <v>250</v>
      </c>
      <c r="O39" s="78">
        <f t="shared" si="1"/>
        <v>215.25</v>
      </c>
      <c r="P39" s="43">
        <v>240</v>
      </c>
      <c r="Q39" s="52"/>
      <c r="R39" s="36"/>
      <c r="S39" s="3"/>
    </row>
    <row r="40" spans="1:22" x14ac:dyDescent="0.25">
      <c r="A40">
        <v>12</v>
      </c>
      <c r="B40" t="s">
        <v>98</v>
      </c>
      <c r="C40" s="66"/>
      <c r="D40" s="3"/>
      <c r="E40" s="3"/>
      <c r="F40" s="3"/>
      <c r="G40" s="3"/>
      <c r="H40" s="3"/>
      <c r="I40" s="1"/>
      <c r="J40" s="3"/>
      <c r="K40" s="75"/>
      <c r="L40" s="3"/>
      <c r="M40" s="3"/>
      <c r="N40" s="3">
        <f t="shared" si="4"/>
        <v>0</v>
      </c>
      <c r="O40" s="78">
        <f t="shared" si="1"/>
        <v>0</v>
      </c>
      <c r="P40" s="44"/>
      <c r="Q40" s="52"/>
      <c r="R40" s="39"/>
      <c r="S40" s="4"/>
      <c r="T40" s="4"/>
      <c r="U40" s="4"/>
      <c r="V40" s="4"/>
    </row>
    <row r="41" spans="1:22" x14ac:dyDescent="0.25">
      <c r="A41" s="14">
        <v>13</v>
      </c>
      <c r="B41" s="14" t="s">
        <v>137</v>
      </c>
      <c r="C41" s="68" t="s">
        <v>85</v>
      </c>
      <c r="D41" s="14"/>
      <c r="E41" s="14"/>
      <c r="F41" s="14" t="s">
        <v>84</v>
      </c>
      <c r="G41" s="14">
        <v>2061</v>
      </c>
      <c r="H41" s="14"/>
      <c r="I41" s="8"/>
      <c r="J41" s="14">
        <v>12</v>
      </c>
      <c r="K41" s="76">
        <v>2.0499999999999998</v>
      </c>
      <c r="L41" s="14"/>
      <c r="M41" s="14"/>
      <c r="N41" s="14">
        <f t="shared" si="4"/>
        <v>0</v>
      </c>
      <c r="O41" s="78">
        <f t="shared" si="1"/>
        <v>0</v>
      </c>
      <c r="P41" s="56"/>
      <c r="Q41" s="57"/>
      <c r="R41" s="38"/>
      <c r="S41" s="14"/>
      <c r="T41" s="14"/>
      <c r="U41" s="14"/>
      <c r="V41" s="14"/>
    </row>
    <row r="42" spans="1:22" x14ac:dyDescent="0.25">
      <c r="A42" s="3">
        <v>13</v>
      </c>
      <c r="B42" s="3" t="s">
        <v>137</v>
      </c>
      <c r="C42" s="66"/>
      <c r="D42" s="3"/>
      <c r="E42" s="3"/>
      <c r="F42" s="3" t="s">
        <v>33</v>
      </c>
      <c r="G42" s="3" t="s">
        <v>131</v>
      </c>
      <c r="H42" s="45" t="s">
        <v>132</v>
      </c>
      <c r="I42" s="1">
        <v>0</v>
      </c>
      <c r="J42" s="3"/>
      <c r="K42" s="75">
        <v>3.52</v>
      </c>
      <c r="L42" s="3">
        <v>10</v>
      </c>
      <c r="M42" s="3">
        <v>4</v>
      </c>
      <c r="N42" s="3">
        <f t="shared" si="4"/>
        <v>40</v>
      </c>
      <c r="O42" s="78">
        <f t="shared" si="1"/>
        <v>140.80000000000001</v>
      </c>
      <c r="P42" s="44">
        <f>2*3*5</f>
        <v>30</v>
      </c>
      <c r="Q42" s="52"/>
      <c r="R42" s="36"/>
      <c r="S42" s="3"/>
      <c r="T42" s="3"/>
      <c r="U42" s="3"/>
      <c r="V42" s="3"/>
    </row>
    <row r="43" spans="1:22" ht="30" x14ac:dyDescent="0.25">
      <c r="A43" s="3">
        <v>14</v>
      </c>
      <c r="B43" s="3" t="s">
        <v>96</v>
      </c>
      <c r="C43" s="71" t="s">
        <v>140</v>
      </c>
      <c r="D43" s="3"/>
      <c r="E43" s="3"/>
      <c r="F43" s="3"/>
      <c r="G43" s="3" t="s">
        <v>141</v>
      </c>
      <c r="H43" s="3"/>
      <c r="I43" s="1"/>
      <c r="J43" s="3">
        <v>245</v>
      </c>
      <c r="K43" s="75">
        <v>2.9260000000000002</v>
      </c>
      <c r="L43" s="3">
        <v>35</v>
      </c>
      <c r="M43" s="3">
        <v>4</v>
      </c>
      <c r="N43" s="3">
        <f t="shared" si="4"/>
        <v>140</v>
      </c>
      <c r="O43" s="78">
        <f t="shared" si="1"/>
        <v>409.64000000000004</v>
      </c>
      <c r="P43" s="44">
        <v>120</v>
      </c>
      <c r="Q43" s="52"/>
      <c r="R43" s="36">
        <v>1</v>
      </c>
      <c r="S43" s="3"/>
      <c r="T43" s="3"/>
      <c r="U43" s="3"/>
      <c r="V43" s="3"/>
    </row>
    <row r="44" spans="1:22" x14ac:dyDescent="0.25">
      <c r="A44" s="3">
        <v>14</v>
      </c>
      <c r="B44" s="3"/>
      <c r="C44" s="66"/>
      <c r="D44" s="3"/>
      <c r="E44" s="3"/>
      <c r="F44" s="3"/>
      <c r="G44" s="3"/>
      <c r="H44" s="3"/>
      <c r="I44" s="1"/>
      <c r="J44" s="3"/>
      <c r="K44" s="75"/>
      <c r="L44" s="3"/>
      <c r="M44" s="3"/>
      <c r="N44" s="3">
        <f t="shared" si="4"/>
        <v>0</v>
      </c>
      <c r="O44" s="78">
        <f t="shared" si="1"/>
        <v>0</v>
      </c>
      <c r="P44" s="44"/>
      <c r="Q44" s="52"/>
      <c r="R44" s="36"/>
      <c r="S44" s="3"/>
      <c r="T44" s="3"/>
      <c r="U44" s="3"/>
      <c r="V44" s="3"/>
    </row>
    <row r="45" spans="1:22" x14ac:dyDescent="0.25">
      <c r="A45" s="3">
        <v>14</v>
      </c>
      <c r="B45" s="3"/>
      <c r="C45" s="66"/>
      <c r="D45" s="3"/>
      <c r="E45" s="3"/>
      <c r="F45" s="3"/>
      <c r="G45" s="3"/>
      <c r="H45" s="3"/>
      <c r="I45" s="1"/>
      <c r="J45" s="3"/>
      <c r="K45" s="75"/>
      <c r="L45" s="3"/>
      <c r="M45" s="3"/>
      <c r="N45" s="3">
        <f t="shared" si="4"/>
        <v>0</v>
      </c>
      <c r="O45" s="78">
        <f t="shared" si="1"/>
        <v>0</v>
      </c>
      <c r="P45" s="44"/>
      <c r="Q45" s="52"/>
      <c r="R45" s="36"/>
      <c r="S45" s="3"/>
      <c r="T45" s="3"/>
      <c r="U45" s="3"/>
      <c r="V45" s="3"/>
    </row>
    <row r="46" spans="1:22" x14ac:dyDescent="0.25">
      <c r="A46" s="3">
        <v>15</v>
      </c>
      <c r="B46" s="3" t="s">
        <v>137</v>
      </c>
      <c r="C46" s="66" t="s">
        <v>91</v>
      </c>
      <c r="D46" s="3" t="s">
        <v>89</v>
      </c>
      <c r="E46" s="3" t="s">
        <v>88</v>
      </c>
      <c r="F46" s="3" t="s">
        <v>12</v>
      </c>
      <c r="G46" s="3" t="s">
        <v>87</v>
      </c>
      <c r="H46" s="25" t="s">
        <v>90</v>
      </c>
      <c r="I46" s="16"/>
      <c r="J46" s="3"/>
      <c r="K46" s="75">
        <v>115.29</v>
      </c>
      <c r="L46" s="3">
        <v>1</v>
      </c>
      <c r="M46" s="3">
        <v>1</v>
      </c>
      <c r="N46" s="3">
        <f t="shared" si="4"/>
        <v>1</v>
      </c>
      <c r="O46" s="78">
        <f t="shared" si="1"/>
        <v>115.29</v>
      </c>
      <c r="P46" s="60" t="s">
        <v>92</v>
      </c>
      <c r="Q46" s="52"/>
      <c r="R46" s="36"/>
      <c r="S46" s="3"/>
      <c r="T46" s="3"/>
      <c r="U46" s="3"/>
      <c r="V46" s="3"/>
    </row>
    <row r="47" spans="1:22" x14ac:dyDescent="0.25">
      <c r="A47" s="3">
        <v>15</v>
      </c>
      <c r="B47" s="3"/>
      <c r="C47" s="66"/>
      <c r="D47" s="3"/>
      <c r="E47" s="3"/>
      <c r="F47" s="3"/>
      <c r="G47" s="3"/>
      <c r="H47" s="25"/>
      <c r="I47" s="16"/>
      <c r="J47" s="3"/>
      <c r="K47" s="75"/>
      <c r="L47" s="3"/>
      <c r="M47" s="3"/>
      <c r="N47" s="3">
        <f t="shared" si="4"/>
        <v>0</v>
      </c>
      <c r="O47" s="78">
        <f t="shared" si="1"/>
        <v>0</v>
      </c>
      <c r="P47" s="44"/>
      <c r="Q47" s="52"/>
      <c r="R47" s="36"/>
      <c r="S47" s="3"/>
      <c r="T47" s="3"/>
      <c r="U47" s="3"/>
      <c r="V47" s="3"/>
    </row>
    <row r="48" spans="1:22" ht="15.75" thickBot="1" x14ac:dyDescent="0.3">
      <c r="A48" s="3">
        <v>15</v>
      </c>
      <c r="B48" s="3"/>
      <c r="C48" s="66"/>
      <c r="D48" s="3"/>
      <c r="E48" s="3"/>
      <c r="F48" s="3"/>
      <c r="G48" s="3"/>
      <c r="H48" s="25"/>
      <c r="I48" s="16"/>
      <c r="J48" s="3"/>
      <c r="K48" s="75"/>
      <c r="L48" s="3"/>
      <c r="M48" s="3"/>
      <c r="N48" s="3">
        <f t="shared" si="4"/>
        <v>0</v>
      </c>
      <c r="O48" s="78">
        <f t="shared" si="1"/>
        <v>0</v>
      </c>
      <c r="P48" s="59"/>
      <c r="Q48" s="63"/>
      <c r="R48" s="36"/>
      <c r="S48" s="3"/>
      <c r="T48" s="3"/>
      <c r="U48" s="3"/>
      <c r="V48" s="3"/>
    </row>
    <row r="49" spans="1:22" ht="15.75" thickTop="1" x14ac:dyDescent="0.25">
      <c r="A49" s="3">
        <v>16</v>
      </c>
      <c r="B49" s="3" t="s">
        <v>99</v>
      </c>
      <c r="C49" s="66" t="s">
        <v>134</v>
      </c>
      <c r="D49" s="3" t="s">
        <v>135</v>
      </c>
      <c r="E49" s="3"/>
      <c r="F49" s="3"/>
      <c r="G49" s="3"/>
      <c r="H49" s="25"/>
      <c r="I49" s="16"/>
      <c r="J49" s="3"/>
      <c r="K49" s="75"/>
      <c r="L49" s="3"/>
      <c r="M49" s="3"/>
      <c r="N49" s="3">
        <f t="shared" si="4"/>
        <v>0</v>
      </c>
      <c r="O49" s="78">
        <f t="shared" si="1"/>
        <v>0</v>
      </c>
      <c r="P49" s="60" t="s">
        <v>92</v>
      </c>
      <c r="Q49" s="52"/>
      <c r="R49" s="36"/>
      <c r="S49" s="3"/>
      <c r="T49" s="3"/>
      <c r="U49" s="3"/>
      <c r="V49" s="3"/>
    </row>
    <row r="50" spans="1:22" x14ac:dyDescent="0.25">
      <c r="A50" s="3">
        <v>16</v>
      </c>
      <c r="B50" s="3"/>
      <c r="C50" s="66"/>
      <c r="D50" s="3"/>
      <c r="E50" s="3"/>
      <c r="F50" s="3"/>
      <c r="G50" s="3"/>
      <c r="H50" s="25"/>
      <c r="I50" s="16"/>
      <c r="J50" s="3"/>
      <c r="K50" s="75"/>
      <c r="L50" s="3"/>
      <c r="M50" s="3"/>
      <c r="N50" s="3">
        <f t="shared" si="4"/>
        <v>0</v>
      </c>
      <c r="O50" s="78">
        <f t="shared" si="1"/>
        <v>0</v>
      </c>
      <c r="P50" s="60"/>
      <c r="Q50" s="52"/>
      <c r="R50" s="36"/>
      <c r="S50" s="3"/>
      <c r="T50" s="3"/>
      <c r="U50" s="3"/>
      <c r="V50" s="3"/>
    </row>
    <row r="51" spans="1:22" x14ac:dyDescent="0.25">
      <c r="A51" s="3">
        <v>16</v>
      </c>
      <c r="B51" s="3"/>
      <c r="C51" s="66"/>
      <c r="D51" s="3"/>
      <c r="E51" s="3"/>
      <c r="F51" s="3"/>
      <c r="G51" s="3"/>
      <c r="H51" s="25"/>
      <c r="I51" s="16"/>
      <c r="J51" s="3"/>
      <c r="K51" s="75"/>
      <c r="L51" s="3"/>
      <c r="M51" s="3"/>
      <c r="N51" s="3">
        <f t="shared" si="4"/>
        <v>0</v>
      </c>
      <c r="O51" s="78">
        <f t="shared" si="1"/>
        <v>0</v>
      </c>
      <c r="P51" s="60"/>
      <c r="Q51" s="52"/>
      <c r="R51" s="36"/>
      <c r="S51" s="3"/>
      <c r="T51" s="3"/>
      <c r="U51" s="3"/>
      <c r="V51" s="3"/>
    </row>
    <row r="52" spans="1:22" x14ac:dyDescent="0.25">
      <c r="A52" s="3">
        <v>17</v>
      </c>
      <c r="B52" s="3" t="s">
        <v>99</v>
      </c>
      <c r="C52" s="66" t="s">
        <v>144</v>
      </c>
      <c r="D52" s="3" t="s">
        <v>136</v>
      </c>
      <c r="E52" s="3"/>
      <c r="F52" s="3" t="s">
        <v>33</v>
      </c>
      <c r="G52" s="3">
        <v>1380006</v>
      </c>
      <c r="H52" s="25"/>
      <c r="I52" s="16"/>
      <c r="J52" s="72">
        <v>44886</v>
      </c>
      <c r="K52" s="75">
        <v>3.21</v>
      </c>
      <c r="L52" s="3">
        <v>1</v>
      </c>
      <c r="M52" s="3">
        <v>150</v>
      </c>
      <c r="N52" s="3">
        <f t="shared" si="4"/>
        <v>150</v>
      </c>
      <c r="O52" s="78">
        <f t="shared" si="1"/>
        <v>481.5</v>
      </c>
      <c r="P52" s="60">
        <f>10*3*5</f>
        <v>150</v>
      </c>
      <c r="Q52" s="52"/>
      <c r="R52" s="36">
        <v>1</v>
      </c>
      <c r="S52" s="3"/>
      <c r="T52" s="3"/>
      <c r="U52" s="3"/>
      <c r="V52" s="3"/>
    </row>
    <row r="53" spans="1:22" x14ac:dyDescent="0.25">
      <c r="A53" s="3">
        <v>17</v>
      </c>
      <c r="B53" s="3"/>
      <c r="C53" s="66"/>
      <c r="D53" s="3"/>
      <c r="E53" s="3"/>
      <c r="F53" s="3" t="s">
        <v>12</v>
      </c>
      <c r="G53" s="3" t="s">
        <v>149</v>
      </c>
      <c r="H53" s="25" t="s">
        <v>148</v>
      </c>
      <c r="I53" s="16"/>
      <c r="J53" s="3">
        <v>115</v>
      </c>
      <c r="K53" s="75"/>
      <c r="L53" s="3"/>
      <c r="M53" s="3"/>
      <c r="N53" s="3">
        <f t="shared" si="4"/>
        <v>0</v>
      </c>
      <c r="O53" s="78">
        <f t="shared" si="1"/>
        <v>0</v>
      </c>
      <c r="P53" s="60"/>
      <c r="Q53" s="52"/>
      <c r="R53" s="36"/>
      <c r="S53" s="3"/>
      <c r="T53" s="3"/>
      <c r="U53" s="3"/>
      <c r="V53" s="3"/>
    </row>
    <row r="54" spans="1:22" x14ac:dyDescent="0.25">
      <c r="A54" s="3">
        <v>17</v>
      </c>
      <c r="B54" s="3"/>
      <c r="C54" s="66"/>
      <c r="D54" s="3"/>
      <c r="E54" s="3"/>
      <c r="F54" s="3"/>
      <c r="G54" s="3"/>
      <c r="H54" s="25"/>
      <c r="I54" s="16"/>
      <c r="J54" s="3"/>
      <c r="K54" s="75"/>
      <c r="L54" s="3"/>
      <c r="M54" s="3"/>
      <c r="N54" s="3">
        <f t="shared" si="4"/>
        <v>0</v>
      </c>
      <c r="O54" s="78">
        <f t="shared" si="1"/>
        <v>0</v>
      </c>
      <c r="P54" s="60"/>
      <c r="Q54" s="52"/>
      <c r="R54" s="36"/>
      <c r="S54" s="3"/>
      <c r="T54" s="3"/>
      <c r="U54" s="3"/>
      <c r="V54" s="3"/>
    </row>
    <row r="55" spans="1:22" x14ac:dyDescent="0.25">
      <c r="A55" s="3">
        <v>18</v>
      </c>
      <c r="B55" s="3" t="s">
        <v>96</v>
      </c>
      <c r="C55" s="66" t="s">
        <v>155</v>
      </c>
      <c r="D55" s="3" t="s">
        <v>146</v>
      </c>
      <c r="E55" s="3"/>
      <c r="F55" s="3" t="s">
        <v>12</v>
      </c>
      <c r="G55" s="3" t="s">
        <v>151</v>
      </c>
      <c r="H55" s="25" t="s">
        <v>150</v>
      </c>
      <c r="I55" s="16"/>
      <c r="J55" s="3">
        <v>18</v>
      </c>
      <c r="K55" s="75">
        <v>17.46</v>
      </c>
      <c r="L55" s="3">
        <v>1</v>
      </c>
      <c r="M55" s="3">
        <v>240</v>
      </c>
      <c r="N55" s="3">
        <f t="shared" si="4"/>
        <v>240</v>
      </c>
      <c r="O55" s="78">
        <f t="shared" si="1"/>
        <v>4190.4000000000005</v>
      </c>
      <c r="P55" s="60">
        <f>8*2*3*5</f>
        <v>240</v>
      </c>
      <c r="Q55" s="52"/>
      <c r="R55" s="36"/>
      <c r="S55" s="3"/>
      <c r="T55" s="3"/>
      <c r="U55" s="3"/>
      <c r="V55" s="3"/>
    </row>
    <row r="56" spans="1:22" x14ac:dyDescent="0.25">
      <c r="A56" s="3">
        <v>18</v>
      </c>
      <c r="B56" s="3"/>
      <c r="C56" s="66" t="s">
        <v>155</v>
      </c>
      <c r="D56" s="3"/>
      <c r="E56" s="3"/>
      <c r="F56" s="3" t="s">
        <v>33</v>
      </c>
      <c r="G56" s="3">
        <v>2470401</v>
      </c>
      <c r="H56" s="25" t="s">
        <v>147</v>
      </c>
      <c r="I56" s="16"/>
      <c r="J56" s="3"/>
      <c r="K56" s="75">
        <v>3.8119999999999998</v>
      </c>
      <c r="L56" s="3">
        <v>5</v>
      </c>
      <c r="M56" s="3">
        <v>1</v>
      </c>
      <c r="N56" s="79">
        <f>L56*M56</f>
        <v>5</v>
      </c>
      <c r="O56" s="78">
        <f t="shared" si="1"/>
        <v>19.059999999999999</v>
      </c>
      <c r="P56" s="58"/>
      <c r="Q56" s="52"/>
      <c r="R56" s="36"/>
      <c r="S56" s="3"/>
      <c r="T56" s="3"/>
      <c r="U56" s="3"/>
      <c r="V56" s="3"/>
    </row>
    <row r="57" spans="1:22" ht="15.75" thickBot="1" x14ac:dyDescent="0.3">
      <c r="A57" s="3">
        <v>18</v>
      </c>
      <c r="B57" s="3"/>
      <c r="C57" s="81" t="s">
        <v>145</v>
      </c>
      <c r="D57" s="3"/>
      <c r="E57" s="3"/>
      <c r="F57" s="3" t="s">
        <v>152</v>
      </c>
      <c r="G57" s="3" t="s">
        <v>154</v>
      </c>
      <c r="H57" s="25" t="s">
        <v>153</v>
      </c>
      <c r="I57" s="16"/>
      <c r="J57" s="3">
        <v>1021</v>
      </c>
      <c r="K57" s="75">
        <v>13.684200000000001</v>
      </c>
      <c r="L57" s="3">
        <v>1</v>
      </c>
      <c r="M57" s="3">
        <v>240</v>
      </c>
      <c r="N57" s="79">
        <f>L57*M57</f>
        <v>240</v>
      </c>
      <c r="O57" s="78">
        <f t="shared" si="1"/>
        <v>3284.2080000000001</v>
      </c>
      <c r="P57" s="80"/>
      <c r="Q57" s="52"/>
      <c r="R57" s="36">
        <v>1</v>
      </c>
      <c r="S57" s="3"/>
      <c r="T57" s="3"/>
      <c r="U57" s="3"/>
      <c r="V57" s="3"/>
    </row>
    <row r="58" spans="1:22" ht="15.75" thickTop="1" x14ac:dyDescent="0.25">
      <c r="A58" s="3">
        <v>19</v>
      </c>
      <c r="B58" s="3" t="s">
        <v>99</v>
      </c>
      <c r="C58" s="66" t="s">
        <v>156</v>
      </c>
      <c r="D58" s="3"/>
      <c r="E58" s="3"/>
      <c r="F58" s="3" t="s">
        <v>33</v>
      </c>
      <c r="G58" s="3">
        <v>2470402</v>
      </c>
      <c r="H58" s="25" t="s">
        <v>157</v>
      </c>
      <c r="I58" s="16"/>
      <c r="J58" s="3">
        <v>102</v>
      </c>
      <c r="K58" s="75">
        <v>34.71</v>
      </c>
      <c r="L58" s="3">
        <v>1</v>
      </c>
      <c r="M58" s="3">
        <v>60</v>
      </c>
      <c r="N58" s="79">
        <f>L58*M58</f>
        <v>60</v>
      </c>
      <c r="O58" s="78">
        <f t="shared" si="1"/>
        <v>2082.6</v>
      </c>
      <c r="P58" s="58">
        <f>4*3*5</f>
        <v>60</v>
      </c>
      <c r="Q58" s="52"/>
      <c r="R58" s="36"/>
      <c r="S58" s="3"/>
      <c r="T58" s="3"/>
      <c r="U58" s="3"/>
      <c r="V58" s="3"/>
    </row>
    <row r="59" spans="1:22" x14ac:dyDescent="0.25">
      <c r="A59" s="3">
        <v>19</v>
      </c>
      <c r="B59" s="3"/>
      <c r="C59" s="66" t="s">
        <v>13</v>
      </c>
      <c r="D59" s="3"/>
      <c r="E59" s="3"/>
      <c r="F59" s="3" t="s">
        <v>12</v>
      </c>
      <c r="G59" s="3" t="s">
        <v>159</v>
      </c>
      <c r="H59" s="25" t="s">
        <v>158</v>
      </c>
      <c r="I59" s="16"/>
      <c r="J59" s="3">
        <v>58</v>
      </c>
      <c r="K59" s="75">
        <v>31.84</v>
      </c>
      <c r="L59" s="3">
        <v>1</v>
      </c>
      <c r="M59" s="3">
        <v>60</v>
      </c>
      <c r="N59" s="79">
        <f>L59*M59</f>
        <v>60</v>
      </c>
      <c r="O59" s="78">
        <f t="shared" si="1"/>
        <v>1910.4</v>
      </c>
      <c r="P59" s="58"/>
      <c r="Q59" s="52"/>
      <c r="R59" s="36">
        <v>1</v>
      </c>
      <c r="S59" s="3"/>
      <c r="T59" s="3"/>
      <c r="U59" s="3"/>
      <c r="V59" s="3"/>
    </row>
    <row r="60" spans="1:22" x14ac:dyDescent="0.25">
      <c r="A60" s="3">
        <v>19</v>
      </c>
      <c r="B60" s="3"/>
      <c r="C60" s="66"/>
      <c r="D60" s="3"/>
      <c r="E60" s="3"/>
      <c r="F60" s="3"/>
      <c r="G60" s="3"/>
      <c r="H60" s="25"/>
      <c r="I60" s="16"/>
      <c r="J60" s="3"/>
      <c r="K60" s="75"/>
      <c r="L60" s="3"/>
      <c r="M60" s="3"/>
      <c r="N60" s="79">
        <f>L60*M60</f>
        <v>0</v>
      </c>
      <c r="O60" s="78">
        <f t="shared" si="1"/>
        <v>0</v>
      </c>
      <c r="P60" s="58"/>
      <c r="Q60" s="52"/>
      <c r="R60" s="36"/>
      <c r="S60" s="3"/>
      <c r="T60" s="3"/>
      <c r="U60" s="3"/>
      <c r="V60" s="3"/>
    </row>
    <row r="61" spans="1:22" x14ac:dyDescent="0.25">
      <c r="A61" s="3">
        <v>20</v>
      </c>
      <c r="B61" s="3"/>
      <c r="C61" s="66"/>
      <c r="D61" s="3"/>
      <c r="E61" s="3"/>
      <c r="F61" s="3"/>
      <c r="G61" s="3"/>
      <c r="H61" s="25"/>
      <c r="I61" s="16"/>
      <c r="J61" s="3"/>
      <c r="K61" s="75"/>
      <c r="L61" s="3"/>
      <c r="M61" s="3"/>
      <c r="N61" s="79">
        <f>L61*M61</f>
        <v>0</v>
      </c>
      <c r="O61" s="78">
        <f t="shared" si="1"/>
        <v>0</v>
      </c>
      <c r="P61" s="58"/>
      <c r="Q61" s="52"/>
      <c r="R61" s="36"/>
      <c r="S61" s="3"/>
      <c r="T61" s="3"/>
      <c r="U61" s="3"/>
      <c r="V61" s="3"/>
    </row>
    <row r="62" spans="1:22" x14ac:dyDescent="0.25">
      <c r="A62" s="3">
        <v>20</v>
      </c>
      <c r="B62" s="3"/>
      <c r="C62" s="66"/>
      <c r="D62" s="3"/>
      <c r="E62" s="3"/>
      <c r="F62" s="3"/>
      <c r="G62" s="3"/>
      <c r="H62" s="25"/>
      <c r="I62" s="16"/>
      <c r="J62" s="3"/>
      <c r="K62" s="75"/>
      <c r="L62" s="3"/>
      <c r="M62" s="3"/>
      <c r="N62" s="79">
        <f>L62*M62</f>
        <v>0</v>
      </c>
      <c r="O62" s="78">
        <f t="shared" si="1"/>
        <v>0</v>
      </c>
      <c r="P62" s="58"/>
      <c r="Q62" s="52"/>
      <c r="R62" s="36"/>
      <c r="S62" s="3"/>
      <c r="T62" s="3"/>
      <c r="U62" s="3"/>
      <c r="V62" s="3"/>
    </row>
    <row r="63" spans="1:22" s="17" customFormat="1" ht="15.75" thickBot="1" x14ac:dyDescent="0.3">
      <c r="A63" s="17">
        <v>20</v>
      </c>
      <c r="C63" s="69"/>
      <c r="H63" s="47"/>
      <c r="I63" s="48"/>
      <c r="K63" s="77"/>
      <c r="N63" s="17">
        <f t="shared" si="4"/>
        <v>0</v>
      </c>
      <c r="O63" s="82">
        <f t="shared" si="1"/>
        <v>0</v>
      </c>
      <c r="P63" s="80"/>
      <c r="Q63" s="63"/>
      <c r="R63" s="46"/>
    </row>
    <row r="64" spans="1:22" ht="15.75" thickTop="1" x14ac:dyDescent="0.25">
      <c r="A64" t="s">
        <v>139</v>
      </c>
      <c r="K64" s="73"/>
      <c r="O64" s="78">
        <f>SUMIF(R2:R63,"=1",$O2:$O63)</f>
        <v>8422.4214400000001</v>
      </c>
      <c r="P64" s="24"/>
      <c r="Q64" s="1"/>
      <c r="R64" s="42"/>
      <c r="S64" s="3">
        <f>SUMIF(S2:S63,"=ja",$O2:$O63)</f>
        <v>465.33000000000004</v>
      </c>
      <c r="T64" t="s">
        <v>76</v>
      </c>
      <c r="V64">
        <f>SUBTOTAL(103,Tabelle1[Da?])</f>
        <v>0</v>
      </c>
    </row>
    <row r="76" spans="15:15" x14ac:dyDescent="0.25">
      <c r="O76" s="78"/>
    </row>
  </sheetData>
  <conditionalFormatting sqref="A2:V61 A62:A63">
    <cfRule type="expression" dxfId="13" priority="12">
      <formula>($A1&lt;&gt;$A2)</formula>
    </cfRule>
  </conditionalFormatting>
  <conditionalFormatting sqref="O76">
    <cfRule type="containsText" dxfId="12" priority="1" operator="containsText" text="ja">
      <formula>NOT(ISERROR(SEARCH("ja",O76)))</formula>
    </cfRule>
    <cfRule type="expression" dxfId="11" priority="2">
      <formula>($A75&lt;&gt;$A76)</formula>
    </cfRule>
  </conditionalFormatting>
  <conditionalFormatting sqref="O2:O61">
    <cfRule type="containsText" dxfId="10" priority="5" operator="containsText" text="ja">
      <formula>NOT(ISERROR(SEARCH("ja",O2)))</formula>
    </cfRule>
  </conditionalFormatting>
  <hyperlinks>
    <hyperlink ref="H2" r:id="rId1"/>
    <hyperlink ref="H42" r:id="rId2"/>
    <hyperlink ref="H39" r:id="rId3"/>
    <hyperlink ref="H30" r:id="rId4"/>
    <hyperlink ref="H29" r:id="rId5"/>
    <hyperlink ref="H10" r:id="rId6"/>
    <hyperlink ref="H9" r:id="rId7"/>
    <hyperlink ref="H46" r:id="rId8"/>
    <hyperlink ref="H15" r:id="rId9"/>
    <hyperlink ref="H38" r:id="rId10"/>
    <hyperlink ref="H26" r:id="rId11"/>
    <hyperlink ref="H23" r:id="rId12"/>
    <hyperlink ref="H20" r:id="rId13"/>
    <hyperlink ref="H19" r:id="rId14"/>
    <hyperlink ref="H13" r:id="rId15"/>
    <hyperlink ref="H35" r:id="rId16"/>
    <hyperlink ref="H32" r:id="rId17"/>
    <hyperlink ref="H16" r:id="rId18" location="productTechData"/>
    <hyperlink ref="H11" r:id="rId19"/>
    <hyperlink ref="H5" r:id="rId20"/>
    <hyperlink ref="H6" r:id="rId21" display="https://de.rs-online.com/web/c/halbleiter/logik-ics/wandler-ics/?searchTerm=MC14504BDG&amp;redirect-relevancy-data=7365617263685F636173636164655F6F726465723D31267365617263685F696E746572666163655F6E616D653D4931384E53656172636847656E65726963267365617263685F6C616E67756167655F757365643D6465267365617263685F6D617463685F6D6F64653D6D61746368616C6C7061727469616C267365617263685F7061747465726E5F6D6174636865643D5E5B5C707B4C7D5C707B4E647D2D2C2F255C2E5D2B24267365617263685F7061747465726E5F6F726465723D313333267365617263685F73745F6E6F726D616C697365643D59267365617263685F726573706F6E73655F616374696F6E3D43617465676F72795F5265646972656374267365617263685F747970653D4B4559574F52445F53494E474C455F414C5048415F4E554D45524943267365617263685F7370656C6C5F636F72726563745F6170706C6965643D59267365617263685F77696C645F63617264696E675F6D6F64653D4E4F4E45267365617263685F6B6579776F72643D4D433134353034424447267365617263685F6B6579776F72645F6170703D4D433134353034424447267365617263685F636F6E6669673D3026&amp;r=f&amp;searchHistory=%7B%22enabled%22%3Atrue%7D"/>
    <hyperlink ref="H8" r:id="rId22"/>
    <hyperlink ref="H7" r:id="rId23"/>
    <hyperlink ref="H4" r:id="rId24"/>
    <hyperlink ref="H3" r:id="rId25"/>
    <hyperlink ref="H56" r:id="rId26"/>
    <hyperlink ref="H53" r:id="rId27"/>
    <hyperlink ref="H55" r:id="rId28"/>
    <hyperlink ref="H57" r:id="rId29"/>
    <hyperlink ref="H58" r:id="rId30"/>
    <hyperlink ref="H59" r:id="rId31"/>
  </hyperlinks>
  <pageMargins left="0.7" right="0.7" top="0.78740157499999996" bottom="0.78740157499999996" header="0.3" footer="0.3"/>
  <pageSetup paperSize="9" orientation="portrait" r:id="rId32"/>
  <legacyDrawing r:id="rId33"/>
  <tableParts count="1">
    <tablePart r:id="rId3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Platinen!$A$3:$A$9</xm:f>
          </x14:formula1>
          <xm:sqref>B63</xm:sqref>
        </x14:dataValidation>
        <x14:dataValidation type="list" allowBlank="1" showInputMessage="1" showErrorMessage="1">
          <x14:formula1>
            <xm:f>Platinen!$A$3:$A$10</xm:f>
          </x14:formula1>
          <xm:sqref>B2:B62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4"/>
  <sheetViews>
    <sheetView workbookViewId="0">
      <selection activeCell="C32" sqref="C32"/>
    </sheetView>
  </sheetViews>
  <sheetFormatPr baseColWidth="10" defaultRowHeight="15" x14ac:dyDescent="0.25"/>
  <cols>
    <col min="1" max="1" width="49.5703125" customWidth="1"/>
  </cols>
  <sheetData>
    <row r="2" spans="1:1" x14ac:dyDescent="0.25">
      <c r="A2" s="21" t="s">
        <v>83</v>
      </c>
    </row>
    <row r="4" spans="1:1" x14ac:dyDescent="0.25">
      <c r="A4" s="18" t="s">
        <v>86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10"/>
  <sheetViews>
    <sheetView workbookViewId="0">
      <selection activeCell="A10" sqref="A10"/>
    </sheetView>
  </sheetViews>
  <sheetFormatPr baseColWidth="10" defaultRowHeight="15" x14ac:dyDescent="0.25"/>
  <cols>
    <col min="1" max="1" width="23.5703125" customWidth="1"/>
  </cols>
  <sheetData>
    <row r="1" spans="1:1" x14ac:dyDescent="0.25">
      <c r="A1" t="s">
        <v>94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95</v>
      </c>
    </row>
    <row r="10" spans="1:1" x14ac:dyDescent="0.25">
      <c r="A10" t="s">
        <v>137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J25" sqref="J25"/>
    </sheetView>
  </sheetViews>
  <sheetFormatPr baseColWidth="10" defaultRowHeight="15" x14ac:dyDescent="0.25"/>
  <cols>
    <col min="1" max="1" width="28.85546875" customWidth="1"/>
  </cols>
  <sheetData>
    <row r="1" spans="1:3" ht="33.75" x14ac:dyDescent="0.5">
      <c r="A1" s="34" t="s">
        <v>117</v>
      </c>
    </row>
    <row r="3" spans="1:3" ht="15.75" thickBot="1" x14ac:dyDescent="0.3">
      <c r="C3" s="35">
        <f>SUM(C4:C14)</f>
        <v>16225</v>
      </c>
    </row>
    <row r="4" spans="1:3" ht="15.75" thickTop="1" x14ac:dyDescent="0.25">
      <c r="A4" t="s">
        <v>128</v>
      </c>
      <c r="B4">
        <v>5</v>
      </c>
      <c r="C4">
        <v>150</v>
      </c>
    </row>
    <row r="5" spans="1:3" x14ac:dyDescent="0.25">
      <c r="A5" t="s">
        <v>118</v>
      </c>
      <c r="B5">
        <f>3*5</f>
        <v>15</v>
      </c>
      <c r="C5">
        <f>B5*30</f>
        <v>450</v>
      </c>
    </row>
    <row r="6" spans="1:3" x14ac:dyDescent="0.25">
      <c r="A6" t="s">
        <v>119</v>
      </c>
      <c r="B6">
        <f>5*2</f>
        <v>10</v>
      </c>
      <c r="C6">
        <f>B6*300</f>
        <v>3000</v>
      </c>
    </row>
    <row r="7" spans="1:3" x14ac:dyDescent="0.25">
      <c r="A7" t="s">
        <v>120</v>
      </c>
      <c r="B7">
        <f>3*5</f>
        <v>15</v>
      </c>
      <c r="C7">
        <f>B7*25</f>
        <v>375</v>
      </c>
    </row>
    <row r="8" spans="1:3" x14ac:dyDescent="0.25">
      <c r="A8" t="s">
        <v>121</v>
      </c>
      <c r="B8">
        <f>3*5</f>
        <v>15</v>
      </c>
      <c r="C8">
        <f t="shared" ref="C8:C13" si="0">B8*25</f>
        <v>375</v>
      </c>
    </row>
    <row r="9" spans="1:3" x14ac:dyDescent="0.25">
      <c r="A9" t="s">
        <v>122</v>
      </c>
      <c r="B9">
        <f>3*5</f>
        <v>15</v>
      </c>
      <c r="C9">
        <f t="shared" si="0"/>
        <v>375</v>
      </c>
    </row>
    <row r="10" spans="1:3" x14ac:dyDescent="0.25">
      <c r="A10" t="s">
        <v>123</v>
      </c>
      <c r="B10">
        <f>3*5</f>
        <v>15</v>
      </c>
      <c r="C10">
        <f t="shared" si="0"/>
        <v>375</v>
      </c>
    </row>
    <row r="11" spans="1:3" x14ac:dyDescent="0.25">
      <c r="A11" t="s">
        <v>124</v>
      </c>
      <c r="B11">
        <f>3*5</f>
        <v>15</v>
      </c>
      <c r="C11">
        <f t="shared" si="0"/>
        <v>375</v>
      </c>
    </row>
    <row r="12" spans="1:3" x14ac:dyDescent="0.25">
      <c r="A12" t="s">
        <v>125</v>
      </c>
      <c r="B12">
        <f>2*5</f>
        <v>10</v>
      </c>
      <c r="C12">
        <f t="shared" si="0"/>
        <v>250</v>
      </c>
    </row>
    <row r="13" spans="1:3" x14ac:dyDescent="0.25">
      <c r="A13" t="s">
        <v>126</v>
      </c>
      <c r="B13">
        <f>SUM(B7:B12)</f>
        <v>85</v>
      </c>
      <c r="C13">
        <f>B13*100</f>
        <v>8500</v>
      </c>
    </row>
    <row r="14" spans="1:3" x14ac:dyDescent="0.25">
      <c r="A14" t="s">
        <v>127</v>
      </c>
      <c r="B14">
        <f>4*5</f>
        <v>20</v>
      </c>
      <c r="C14">
        <f>B14*100</f>
        <v>2000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Bauteile</vt:lpstr>
      <vt:lpstr>Info</vt:lpstr>
      <vt:lpstr>Platinen</vt:lpstr>
      <vt:lpstr>Grob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Mueller, Carsten</cp:lastModifiedBy>
  <dcterms:created xsi:type="dcterms:W3CDTF">2022-01-02T16:25:15Z</dcterms:created>
  <dcterms:modified xsi:type="dcterms:W3CDTF">2022-07-08T15:39:10Z</dcterms:modified>
</cp:coreProperties>
</file>